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/>
  <mc:AlternateContent xmlns:mc="http://schemas.openxmlformats.org/markup-compatibility/2006">
    <mc:Choice Requires="x15">
      <x15ac:absPath xmlns:x15ac="http://schemas.microsoft.com/office/spreadsheetml/2010/11/ac" url="https://midakonmlcak-my.sharepoint.com/personal/mlcak_midakonmlcak_onmicrosoft_com/Documents/Akce/2023/23_23_Šternberk/Rozpočet/koncept/"/>
    </mc:Choice>
  </mc:AlternateContent>
  <xr:revisionPtr revIDLastSave="0" documentId="11_D4F94E0234B5628B60384173CA49C16E0A2CF5E8" xr6:coauthVersionLast="47" xr6:coauthVersionMax="47" xr10:uidLastSave="{00000000-0000-0000-0000-000000000000}"/>
  <bookViews>
    <workbookView xWindow="-120" yWindow="-120" windowWidth="29040" windowHeight="15840" firstSheet="2" activeTab="5" xr2:uid="{00000000-000D-0000-FFFF-FFFF00000000}"/>
  </bookViews>
  <sheets>
    <sheet name="Rekapitulace stavby" sheetId="1" r:id="rId1"/>
    <sheet name="SO 000 - Všeobecné položky" sheetId="2" r:id="rId2"/>
    <sheet name="SO 001 -  Demolice mostu ..." sheetId="3" r:id="rId3"/>
    <sheet name="SO 101 - Chodník podél si..." sheetId="4" r:id="rId4"/>
    <sheet name="SO 102 - Chodník podél te..." sheetId="5" r:id="rId5"/>
    <sheet name="SO 201 -  Most ev.č. M10" sheetId="6" r:id="rId6"/>
    <sheet name="Seznam figur" sheetId="7" r:id="rId7"/>
  </sheets>
  <definedNames>
    <definedName name="_xlnm._FilterDatabase" localSheetId="1" hidden="1">'SO 000 - Všeobecné položky'!$C$84:$L$150</definedName>
    <definedName name="_xlnm._FilterDatabase" localSheetId="2" hidden="1">'SO 001 -  Demolice mostu ...'!$C$85:$L$241</definedName>
    <definedName name="_xlnm._FilterDatabase" localSheetId="3" hidden="1">'SO 101 - Chodník podél si...'!$C$90:$L$274</definedName>
    <definedName name="_xlnm._FilterDatabase" localSheetId="4" hidden="1">'SO 102 - Chodník podél te...'!$C$93:$L$338</definedName>
    <definedName name="_xlnm._FilterDatabase" localSheetId="5" hidden="1">'SO 201 -  Most ev.č. M10'!$C$93:$L$567</definedName>
    <definedName name="_xlnm.Print_Titles" localSheetId="0">'Rekapitulace stavby'!$52:$52</definedName>
    <definedName name="_xlnm.Print_Titles" localSheetId="6">'Seznam figur'!$9:$9</definedName>
    <definedName name="_xlnm.Print_Titles" localSheetId="1">'SO 000 - Všeobecné položky'!$84:$84</definedName>
    <definedName name="_xlnm.Print_Titles" localSheetId="2">'SO 001 -  Demolice mostu ...'!$85:$85</definedName>
    <definedName name="_xlnm.Print_Titles" localSheetId="3">'SO 101 - Chodník podél si...'!$90:$90</definedName>
    <definedName name="_xlnm.Print_Titles" localSheetId="4">'SO 102 - Chodník podél te...'!$93:$93</definedName>
    <definedName name="_xlnm.Print_Titles" localSheetId="5">'SO 201 -  Most ev.č. M10'!$93:$93</definedName>
    <definedName name="_xlnm.Print_Area" localSheetId="0">'Rekapitulace stavby'!$D$4:$AO$36,'Rekapitulace stavby'!$C$42:$AQ$60</definedName>
    <definedName name="_xlnm.Print_Area" localSheetId="6">'Seznam figur'!$C$4:$G$13</definedName>
    <definedName name="_xlnm.Print_Area" localSheetId="1">'SO 000 - Všeobecné položky'!$C$4:$K$41,'SO 000 - Všeobecné položky'!$C$72:$L$150</definedName>
    <definedName name="_xlnm.Print_Area" localSheetId="2">'SO 001 -  Demolice mostu ...'!$C$4:$K$41,'SO 001 -  Demolice mostu ...'!$C$73:$L$241</definedName>
    <definedName name="_xlnm.Print_Area" localSheetId="3">'SO 101 - Chodník podél si...'!$C$4:$K$41,'SO 101 - Chodník podél si...'!$C$78:$L$274</definedName>
    <definedName name="_xlnm.Print_Area" localSheetId="4">'SO 102 - Chodník podél te...'!$C$4:$K$41,'SO 102 - Chodník podél te...'!$C$81:$L$338</definedName>
    <definedName name="_xlnm.Print_Area" localSheetId="5">'SO 201 -  Most ev.č. M10'!$C$4:$K$41,'SO 201 -  Most ev.č. M10'!$C$81:$L$567</definedName>
  </definedNames>
  <calcPr calcId="191029"/>
</workbook>
</file>

<file path=xl/calcChain.xml><?xml version="1.0" encoding="utf-8"?>
<calcChain xmlns="http://schemas.openxmlformats.org/spreadsheetml/2006/main">
  <c r="D7" i="7" l="1"/>
  <c r="K106" i="6"/>
  <c r="K39" i="6"/>
  <c r="K38" i="6"/>
  <c r="BA59" i="1" s="1"/>
  <c r="K37" i="6"/>
  <c r="AZ59" i="1" s="1"/>
  <c r="BI565" i="6"/>
  <c r="BH565" i="6"/>
  <c r="BG565" i="6"/>
  <c r="BF565" i="6"/>
  <c r="X565" i="6"/>
  <c r="X564" i="6" s="1"/>
  <c r="V565" i="6"/>
  <c r="V564" i="6"/>
  <c r="T565" i="6"/>
  <c r="T564" i="6" s="1"/>
  <c r="P565" i="6"/>
  <c r="BI561" i="6"/>
  <c r="BH561" i="6"/>
  <c r="BG561" i="6"/>
  <c r="BF561" i="6"/>
  <c r="X561" i="6"/>
  <c r="V561" i="6"/>
  <c r="T561" i="6"/>
  <c r="P561" i="6"/>
  <c r="BI556" i="6"/>
  <c r="BH556" i="6"/>
  <c r="BG556" i="6"/>
  <c r="BF556" i="6"/>
  <c r="X556" i="6"/>
  <c r="V556" i="6"/>
  <c r="T556" i="6"/>
  <c r="P556" i="6"/>
  <c r="BI553" i="6"/>
  <c r="BH553" i="6"/>
  <c r="BG553" i="6"/>
  <c r="BF553" i="6"/>
  <c r="X553" i="6"/>
  <c r="V553" i="6"/>
  <c r="T553" i="6"/>
  <c r="P553" i="6"/>
  <c r="K553" i="6" s="1"/>
  <c r="BE553" i="6" s="1"/>
  <c r="BI550" i="6"/>
  <c r="BH550" i="6"/>
  <c r="BG550" i="6"/>
  <c r="BF550" i="6"/>
  <c r="X550" i="6"/>
  <c r="V550" i="6"/>
  <c r="T550" i="6"/>
  <c r="P550" i="6"/>
  <c r="BI545" i="6"/>
  <c r="BH545" i="6"/>
  <c r="BG545" i="6"/>
  <c r="BF545" i="6"/>
  <c r="X545" i="6"/>
  <c r="V545" i="6"/>
  <c r="T545" i="6"/>
  <c r="P545" i="6"/>
  <c r="BI541" i="6"/>
  <c r="BH541" i="6"/>
  <c r="BG541" i="6"/>
  <c r="BF541" i="6"/>
  <c r="X541" i="6"/>
  <c r="V541" i="6"/>
  <c r="T541" i="6"/>
  <c r="P541" i="6"/>
  <c r="BK541" i="6" s="1"/>
  <c r="BI537" i="6"/>
  <c r="BH537" i="6"/>
  <c r="BG537" i="6"/>
  <c r="BF537" i="6"/>
  <c r="X537" i="6"/>
  <c r="V537" i="6"/>
  <c r="T537" i="6"/>
  <c r="P537" i="6"/>
  <c r="BI531" i="6"/>
  <c r="BH531" i="6"/>
  <c r="BG531" i="6"/>
  <c r="BF531" i="6"/>
  <c r="X531" i="6"/>
  <c r="V531" i="6"/>
  <c r="T531" i="6"/>
  <c r="P531" i="6"/>
  <c r="BI528" i="6"/>
  <c r="BH528" i="6"/>
  <c r="BG528" i="6"/>
  <c r="BF528" i="6"/>
  <c r="X528" i="6"/>
  <c r="V528" i="6"/>
  <c r="T528" i="6"/>
  <c r="P528" i="6"/>
  <c r="BK528" i="6" s="1"/>
  <c r="BI524" i="6"/>
  <c r="BH524" i="6"/>
  <c r="BG524" i="6"/>
  <c r="BF524" i="6"/>
  <c r="X524" i="6"/>
  <c r="V524" i="6"/>
  <c r="T524" i="6"/>
  <c r="P524" i="6"/>
  <c r="BI521" i="6"/>
  <c r="BH521" i="6"/>
  <c r="BG521" i="6"/>
  <c r="BF521" i="6"/>
  <c r="X521" i="6"/>
  <c r="V521" i="6"/>
  <c r="T521" i="6"/>
  <c r="P521" i="6"/>
  <c r="BI517" i="6"/>
  <c r="BH517" i="6"/>
  <c r="BG517" i="6"/>
  <c r="BF517" i="6"/>
  <c r="X517" i="6"/>
  <c r="V517" i="6"/>
  <c r="T517" i="6"/>
  <c r="P517" i="6"/>
  <c r="K517" i="6" s="1"/>
  <c r="BE517" i="6" s="1"/>
  <c r="BI513" i="6"/>
  <c r="BH513" i="6"/>
  <c r="BG513" i="6"/>
  <c r="BF513" i="6"/>
  <c r="X513" i="6"/>
  <c r="V513" i="6"/>
  <c r="T513" i="6"/>
  <c r="P513" i="6"/>
  <c r="BI509" i="6"/>
  <c r="BH509" i="6"/>
  <c r="BG509" i="6"/>
  <c r="BF509" i="6"/>
  <c r="X509" i="6"/>
  <c r="V509" i="6"/>
  <c r="T509" i="6"/>
  <c r="P509" i="6"/>
  <c r="BI507" i="6"/>
  <c r="BH507" i="6"/>
  <c r="BG507" i="6"/>
  <c r="BF507" i="6"/>
  <c r="X507" i="6"/>
  <c r="V507" i="6"/>
  <c r="T507" i="6"/>
  <c r="P507" i="6"/>
  <c r="K507" i="6" s="1"/>
  <c r="BE507" i="6" s="1"/>
  <c r="BI504" i="6"/>
  <c r="BH504" i="6"/>
  <c r="BG504" i="6"/>
  <c r="BF504" i="6"/>
  <c r="X504" i="6"/>
  <c r="V504" i="6"/>
  <c r="T504" i="6"/>
  <c r="P504" i="6"/>
  <c r="BI502" i="6"/>
  <c r="BH502" i="6"/>
  <c r="BG502" i="6"/>
  <c r="BF502" i="6"/>
  <c r="X502" i="6"/>
  <c r="V502" i="6"/>
  <c r="T502" i="6"/>
  <c r="P502" i="6"/>
  <c r="BI498" i="6"/>
  <c r="BH498" i="6"/>
  <c r="BG498" i="6"/>
  <c r="BF498" i="6"/>
  <c r="X498" i="6"/>
  <c r="V498" i="6"/>
  <c r="T498" i="6"/>
  <c r="P498" i="6"/>
  <c r="BK498" i="6" s="1"/>
  <c r="BI495" i="6"/>
  <c r="BH495" i="6"/>
  <c r="BG495" i="6"/>
  <c r="BF495" i="6"/>
  <c r="X495" i="6"/>
  <c r="V495" i="6"/>
  <c r="T495" i="6"/>
  <c r="P495" i="6"/>
  <c r="BI491" i="6"/>
  <c r="BH491" i="6"/>
  <c r="BG491" i="6"/>
  <c r="BF491" i="6"/>
  <c r="X491" i="6"/>
  <c r="V491" i="6"/>
  <c r="T491" i="6"/>
  <c r="P491" i="6"/>
  <c r="BI489" i="6"/>
  <c r="BH489" i="6"/>
  <c r="BG489" i="6"/>
  <c r="BF489" i="6"/>
  <c r="X489" i="6"/>
  <c r="V489" i="6"/>
  <c r="T489" i="6"/>
  <c r="P489" i="6"/>
  <c r="BI487" i="6"/>
  <c r="BH487" i="6"/>
  <c r="BG487" i="6"/>
  <c r="BF487" i="6"/>
  <c r="X487" i="6"/>
  <c r="V487" i="6"/>
  <c r="T487" i="6"/>
  <c r="P487" i="6"/>
  <c r="BI484" i="6"/>
  <c r="BH484" i="6"/>
  <c r="BG484" i="6"/>
  <c r="BF484" i="6"/>
  <c r="X484" i="6"/>
  <c r="V484" i="6"/>
  <c r="T484" i="6"/>
  <c r="P484" i="6"/>
  <c r="BI480" i="6"/>
  <c r="BH480" i="6"/>
  <c r="BG480" i="6"/>
  <c r="BF480" i="6"/>
  <c r="X480" i="6"/>
  <c r="V480" i="6"/>
  <c r="T480" i="6"/>
  <c r="P480" i="6"/>
  <c r="K480" i="6" s="1"/>
  <c r="BE480" i="6" s="1"/>
  <c r="BI476" i="6"/>
  <c r="BH476" i="6"/>
  <c r="BG476" i="6"/>
  <c r="BF476" i="6"/>
  <c r="X476" i="6"/>
  <c r="V476" i="6"/>
  <c r="T476" i="6"/>
  <c r="P476" i="6"/>
  <c r="BI472" i="6"/>
  <c r="BH472" i="6"/>
  <c r="BG472" i="6"/>
  <c r="BF472" i="6"/>
  <c r="X472" i="6"/>
  <c r="V472" i="6"/>
  <c r="T472" i="6"/>
  <c r="P472" i="6"/>
  <c r="BI468" i="6"/>
  <c r="BH468" i="6"/>
  <c r="BG468" i="6"/>
  <c r="BF468" i="6"/>
  <c r="X468" i="6"/>
  <c r="V468" i="6"/>
  <c r="T468" i="6"/>
  <c r="P468" i="6"/>
  <c r="BI465" i="6"/>
  <c r="BH465" i="6"/>
  <c r="BG465" i="6"/>
  <c r="BF465" i="6"/>
  <c r="X465" i="6"/>
  <c r="V465" i="6"/>
  <c r="T465" i="6"/>
  <c r="P465" i="6"/>
  <c r="BI456" i="6"/>
  <c r="BH456" i="6"/>
  <c r="BG456" i="6"/>
  <c r="BF456" i="6"/>
  <c r="X456" i="6"/>
  <c r="V456" i="6"/>
  <c r="T456" i="6"/>
  <c r="P456" i="6"/>
  <c r="BI453" i="6"/>
  <c r="BH453" i="6"/>
  <c r="BG453" i="6"/>
  <c r="BF453" i="6"/>
  <c r="X453" i="6"/>
  <c r="V453" i="6"/>
  <c r="T453" i="6"/>
  <c r="P453" i="6"/>
  <c r="K453" i="6" s="1"/>
  <c r="BE453" i="6" s="1"/>
  <c r="BI449" i="6"/>
  <c r="BH449" i="6"/>
  <c r="BG449" i="6"/>
  <c r="BF449" i="6"/>
  <c r="X449" i="6"/>
  <c r="V449" i="6"/>
  <c r="T449" i="6"/>
  <c r="P449" i="6"/>
  <c r="BI446" i="6"/>
  <c r="BH446" i="6"/>
  <c r="BG446" i="6"/>
  <c r="BF446" i="6"/>
  <c r="X446" i="6"/>
  <c r="V446" i="6"/>
  <c r="T446" i="6"/>
  <c r="P446" i="6"/>
  <c r="BI442" i="6"/>
  <c r="BH442" i="6"/>
  <c r="BG442" i="6"/>
  <c r="BF442" i="6"/>
  <c r="X442" i="6"/>
  <c r="V442" i="6"/>
  <c r="T442" i="6"/>
  <c r="P442" i="6"/>
  <c r="K442" i="6" s="1"/>
  <c r="BE442" i="6" s="1"/>
  <c r="BI434" i="6"/>
  <c r="BH434" i="6"/>
  <c r="BG434" i="6"/>
  <c r="BF434" i="6"/>
  <c r="X434" i="6"/>
  <c r="V434" i="6"/>
  <c r="T434" i="6"/>
  <c r="P434" i="6"/>
  <c r="BI423" i="6"/>
  <c r="BH423" i="6"/>
  <c r="BG423" i="6"/>
  <c r="BF423" i="6"/>
  <c r="X423" i="6"/>
  <c r="V423" i="6"/>
  <c r="T423" i="6"/>
  <c r="P423" i="6"/>
  <c r="BI420" i="6"/>
  <c r="BH420" i="6"/>
  <c r="BG420" i="6"/>
  <c r="BF420" i="6"/>
  <c r="X420" i="6"/>
  <c r="V420" i="6"/>
  <c r="T420" i="6"/>
  <c r="P420" i="6"/>
  <c r="BK420" i="6" s="1"/>
  <c r="BI416" i="6"/>
  <c r="BH416" i="6"/>
  <c r="BG416" i="6"/>
  <c r="BF416" i="6"/>
  <c r="X416" i="6"/>
  <c r="V416" i="6"/>
  <c r="T416" i="6"/>
  <c r="P416" i="6"/>
  <c r="BI411" i="6"/>
  <c r="BH411" i="6"/>
  <c r="BG411" i="6"/>
  <c r="BF411" i="6"/>
  <c r="X411" i="6"/>
  <c r="V411" i="6"/>
  <c r="T411" i="6"/>
  <c r="P411" i="6"/>
  <c r="BI407" i="6"/>
  <c r="BH407" i="6"/>
  <c r="BG407" i="6"/>
  <c r="BF407" i="6"/>
  <c r="X407" i="6"/>
  <c r="V407" i="6"/>
  <c r="T407" i="6"/>
  <c r="P407" i="6"/>
  <c r="K407" i="6" s="1"/>
  <c r="BE407" i="6" s="1"/>
  <c r="BI403" i="6"/>
  <c r="BH403" i="6"/>
  <c r="BG403" i="6"/>
  <c r="BF403" i="6"/>
  <c r="X403" i="6"/>
  <c r="V403" i="6"/>
  <c r="T403" i="6"/>
  <c r="P403" i="6"/>
  <c r="BI398" i="6"/>
  <c r="BH398" i="6"/>
  <c r="BG398" i="6"/>
  <c r="BF398" i="6"/>
  <c r="X398" i="6"/>
  <c r="V398" i="6"/>
  <c r="T398" i="6"/>
  <c r="P398" i="6"/>
  <c r="BI392" i="6"/>
  <c r="BH392" i="6"/>
  <c r="BG392" i="6"/>
  <c r="BF392" i="6"/>
  <c r="X392" i="6"/>
  <c r="V392" i="6"/>
  <c r="T392" i="6"/>
  <c r="P392" i="6"/>
  <c r="BK392" i="6" s="1"/>
  <c r="BI385" i="6"/>
  <c r="BH385" i="6"/>
  <c r="BG385" i="6"/>
  <c r="BF385" i="6"/>
  <c r="X385" i="6"/>
  <c r="V385" i="6"/>
  <c r="T385" i="6"/>
  <c r="P385" i="6"/>
  <c r="BI381" i="6"/>
  <c r="BH381" i="6"/>
  <c r="BG381" i="6"/>
  <c r="BF381" i="6"/>
  <c r="X381" i="6"/>
  <c r="V381" i="6"/>
  <c r="T381" i="6"/>
  <c r="P381" i="6"/>
  <c r="BI373" i="6"/>
  <c r="BH373" i="6"/>
  <c r="BG373" i="6"/>
  <c r="BF373" i="6"/>
  <c r="X373" i="6"/>
  <c r="V373" i="6"/>
  <c r="T373" i="6"/>
  <c r="P373" i="6"/>
  <c r="BI364" i="6"/>
  <c r="BH364" i="6"/>
  <c r="BG364" i="6"/>
  <c r="BF364" i="6"/>
  <c r="X364" i="6"/>
  <c r="V364" i="6"/>
  <c r="T364" i="6"/>
  <c r="P364" i="6"/>
  <c r="BI355" i="6"/>
  <c r="BH355" i="6"/>
  <c r="BG355" i="6"/>
  <c r="BF355" i="6"/>
  <c r="X355" i="6"/>
  <c r="V355" i="6"/>
  <c r="T355" i="6"/>
  <c r="P355" i="6"/>
  <c r="BI351" i="6"/>
  <c r="BH351" i="6"/>
  <c r="BG351" i="6"/>
  <c r="BF351" i="6"/>
  <c r="X351" i="6"/>
  <c r="V351" i="6"/>
  <c r="T351" i="6"/>
  <c r="P351" i="6"/>
  <c r="K351" i="6" s="1"/>
  <c r="BE351" i="6" s="1"/>
  <c r="BI346" i="6"/>
  <c r="BH346" i="6"/>
  <c r="BG346" i="6"/>
  <c r="BF346" i="6"/>
  <c r="X346" i="6"/>
  <c r="V346" i="6"/>
  <c r="T346" i="6"/>
  <c r="P346" i="6"/>
  <c r="BI342" i="6"/>
  <c r="BH342" i="6"/>
  <c r="BG342" i="6"/>
  <c r="BF342" i="6"/>
  <c r="X342" i="6"/>
  <c r="V342" i="6"/>
  <c r="T342" i="6"/>
  <c r="P342" i="6"/>
  <c r="BI339" i="6"/>
  <c r="BH339" i="6"/>
  <c r="BG339" i="6"/>
  <c r="BF339" i="6"/>
  <c r="X339" i="6"/>
  <c r="V339" i="6"/>
  <c r="T339" i="6"/>
  <c r="P339" i="6"/>
  <c r="K339" i="6" s="1"/>
  <c r="BE339" i="6" s="1"/>
  <c r="BI332" i="6"/>
  <c r="BH332" i="6"/>
  <c r="BG332" i="6"/>
  <c r="BF332" i="6"/>
  <c r="X332" i="6"/>
  <c r="V332" i="6"/>
  <c r="T332" i="6"/>
  <c r="P332" i="6"/>
  <c r="BI327" i="6"/>
  <c r="BH327" i="6"/>
  <c r="BG327" i="6"/>
  <c r="BF327" i="6"/>
  <c r="X327" i="6"/>
  <c r="V327" i="6"/>
  <c r="T327" i="6"/>
  <c r="P327" i="6"/>
  <c r="BI324" i="6"/>
  <c r="BH324" i="6"/>
  <c r="BG324" i="6"/>
  <c r="BF324" i="6"/>
  <c r="X324" i="6"/>
  <c r="V324" i="6"/>
  <c r="T324" i="6"/>
  <c r="P324" i="6"/>
  <c r="K324" i="6" s="1"/>
  <c r="BE324" i="6" s="1"/>
  <c r="BI320" i="6"/>
  <c r="BH320" i="6"/>
  <c r="BG320" i="6"/>
  <c r="BF320" i="6"/>
  <c r="X320" i="6"/>
  <c r="V320" i="6"/>
  <c r="T320" i="6"/>
  <c r="P320" i="6"/>
  <c r="BI316" i="6"/>
  <c r="BH316" i="6"/>
  <c r="BG316" i="6"/>
  <c r="BF316" i="6"/>
  <c r="X316" i="6"/>
  <c r="V316" i="6"/>
  <c r="T316" i="6"/>
  <c r="P316" i="6"/>
  <c r="BI310" i="6"/>
  <c r="BH310" i="6"/>
  <c r="BG310" i="6"/>
  <c r="BF310" i="6"/>
  <c r="X310" i="6"/>
  <c r="V310" i="6"/>
  <c r="T310" i="6"/>
  <c r="P310" i="6"/>
  <c r="K310" i="6" s="1"/>
  <c r="BE310" i="6" s="1"/>
  <c r="BI306" i="6"/>
  <c r="BH306" i="6"/>
  <c r="BG306" i="6"/>
  <c r="BF306" i="6"/>
  <c r="X306" i="6"/>
  <c r="V306" i="6"/>
  <c r="T306" i="6"/>
  <c r="P306" i="6"/>
  <c r="BI303" i="6"/>
  <c r="BH303" i="6"/>
  <c r="BG303" i="6"/>
  <c r="BF303" i="6"/>
  <c r="X303" i="6"/>
  <c r="V303" i="6"/>
  <c r="T303" i="6"/>
  <c r="P303" i="6"/>
  <c r="BI300" i="6"/>
  <c r="BH300" i="6"/>
  <c r="BG300" i="6"/>
  <c r="BF300" i="6"/>
  <c r="X300" i="6"/>
  <c r="V300" i="6"/>
  <c r="T300" i="6"/>
  <c r="P300" i="6"/>
  <c r="K300" i="6" s="1"/>
  <c r="BE300" i="6" s="1"/>
  <c r="BI297" i="6"/>
  <c r="BH297" i="6"/>
  <c r="BG297" i="6"/>
  <c r="BF297" i="6"/>
  <c r="X297" i="6"/>
  <c r="V297" i="6"/>
  <c r="T297" i="6"/>
  <c r="P297" i="6"/>
  <c r="BI293" i="6"/>
  <c r="BH293" i="6"/>
  <c r="BG293" i="6"/>
  <c r="BF293" i="6"/>
  <c r="X293" i="6"/>
  <c r="V293" i="6"/>
  <c r="T293" i="6"/>
  <c r="P293" i="6"/>
  <c r="BI288" i="6"/>
  <c r="BH288" i="6"/>
  <c r="BG288" i="6"/>
  <c r="BF288" i="6"/>
  <c r="X288" i="6"/>
  <c r="V288" i="6"/>
  <c r="T288" i="6"/>
  <c r="P288" i="6"/>
  <c r="K288" i="6" s="1"/>
  <c r="BE288" i="6" s="1"/>
  <c r="BI286" i="6"/>
  <c r="BH286" i="6"/>
  <c r="BG286" i="6"/>
  <c r="BF286" i="6"/>
  <c r="X286" i="6"/>
  <c r="V286" i="6"/>
  <c r="T286" i="6"/>
  <c r="P286" i="6"/>
  <c r="BI283" i="6"/>
  <c r="BH283" i="6"/>
  <c r="BG283" i="6"/>
  <c r="BF283" i="6"/>
  <c r="X283" i="6"/>
  <c r="V283" i="6"/>
  <c r="T283" i="6"/>
  <c r="P283" i="6"/>
  <c r="BI278" i="6"/>
  <c r="BH278" i="6"/>
  <c r="BG278" i="6"/>
  <c r="BF278" i="6"/>
  <c r="X278" i="6"/>
  <c r="V278" i="6"/>
  <c r="T278" i="6"/>
  <c r="P278" i="6"/>
  <c r="BK278" i="6" s="1"/>
  <c r="BI275" i="6"/>
  <c r="BH275" i="6"/>
  <c r="BG275" i="6"/>
  <c r="BF275" i="6"/>
  <c r="X275" i="6"/>
  <c r="V275" i="6"/>
  <c r="T275" i="6"/>
  <c r="P275" i="6"/>
  <c r="BI268" i="6"/>
  <c r="BH268" i="6"/>
  <c r="BG268" i="6"/>
  <c r="BF268" i="6"/>
  <c r="X268" i="6"/>
  <c r="V268" i="6"/>
  <c r="T268" i="6"/>
  <c r="P268" i="6"/>
  <c r="BI260" i="6"/>
  <c r="BH260" i="6"/>
  <c r="BG260" i="6"/>
  <c r="BF260" i="6"/>
  <c r="X260" i="6"/>
  <c r="V260" i="6"/>
  <c r="T260" i="6"/>
  <c r="P260" i="6"/>
  <c r="BK260" i="6" s="1"/>
  <c r="BI255" i="6"/>
  <c r="BH255" i="6"/>
  <c r="BG255" i="6"/>
  <c r="BF255" i="6"/>
  <c r="X255" i="6"/>
  <c r="V255" i="6"/>
  <c r="T255" i="6"/>
  <c r="P255" i="6"/>
  <c r="BI252" i="6"/>
  <c r="BH252" i="6"/>
  <c r="BG252" i="6"/>
  <c r="BF252" i="6"/>
  <c r="X252" i="6"/>
  <c r="V252" i="6"/>
  <c r="T252" i="6"/>
  <c r="P252" i="6"/>
  <c r="BI248" i="6"/>
  <c r="BH248" i="6"/>
  <c r="BG248" i="6"/>
  <c r="BF248" i="6"/>
  <c r="X248" i="6"/>
  <c r="V248" i="6"/>
  <c r="T248" i="6"/>
  <c r="P248" i="6"/>
  <c r="BK248" i="6" s="1"/>
  <c r="BI243" i="6"/>
  <c r="BH243" i="6"/>
  <c r="BG243" i="6"/>
  <c r="BF243" i="6"/>
  <c r="X243" i="6"/>
  <c r="V243" i="6"/>
  <c r="T243" i="6"/>
  <c r="P243" i="6"/>
  <c r="BI240" i="6"/>
  <c r="BH240" i="6"/>
  <c r="BG240" i="6"/>
  <c r="BF240" i="6"/>
  <c r="X240" i="6"/>
  <c r="V240" i="6"/>
  <c r="T240" i="6"/>
  <c r="P240" i="6"/>
  <c r="BI236" i="6"/>
  <c r="BH236" i="6"/>
  <c r="BG236" i="6"/>
  <c r="BF236" i="6"/>
  <c r="X236" i="6"/>
  <c r="V236" i="6"/>
  <c r="T236" i="6"/>
  <c r="P236" i="6"/>
  <c r="K236" i="6" s="1"/>
  <c r="BE236" i="6" s="1"/>
  <c r="BI233" i="6"/>
  <c r="BH233" i="6"/>
  <c r="BG233" i="6"/>
  <c r="BF233" i="6"/>
  <c r="X233" i="6"/>
  <c r="V233" i="6"/>
  <c r="T233" i="6"/>
  <c r="P233" i="6"/>
  <c r="BI230" i="6"/>
  <c r="BH230" i="6"/>
  <c r="BG230" i="6"/>
  <c r="BF230" i="6"/>
  <c r="X230" i="6"/>
  <c r="V230" i="6"/>
  <c r="T230" i="6"/>
  <c r="P230" i="6"/>
  <c r="BI227" i="6"/>
  <c r="BH227" i="6"/>
  <c r="BG227" i="6"/>
  <c r="BF227" i="6"/>
  <c r="X227" i="6"/>
  <c r="V227" i="6"/>
  <c r="T227" i="6"/>
  <c r="P227" i="6"/>
  <c r="K227" i="6" s="1"/>
  <c r="BE227" i="6" s="1"/>
  <c r="BI223" i="6"/>
  <c r="BH223" i="6"/>
  <c r="BG223" i="6"/>
  <c r="BF223" i="6"/>
  <c r="X223" i="6"/>
  <c r="V223" i="6"/>
  <c r="T223" i="6"/>
  <c r="P223" i="6"/>
  <c r="BI220" i="6"/>
  <c r="BH220" i="6"/>
  <c r="BG220" i="6"/>
  <c r="BF220" i="6"/>
  <c r="X220" i="6"/>
  <c r="V220" i="6"/>
  <c r="T220" i="6"/>
  <c r="P220" i="6"/>
  <c r="BI216" i="6"/>
  <c r="BH216" i="6"/>
  <c r="BG216" i="6"/>
  <c r="BF216" i="6"/>
  <c r="X216" i="6"/>
  <c r="V216" i="6"/>
  <c r="T216" i="6"/>
  <c r="P216" i="6"/>
  <c r="K216" i="6" s="1"/>
  <c r="BE216" i="6" s="1"/>
  <c r="BI213" i="6"/>
  <c r="BH213" i="6"/>
  <c r="BG213" i="6"/>
  <c r="BF213" i="6"/>
  <c r="X213" i="6"/>
  <c r="V213" i="6"/>
  <c r="T213" i="6"/>
  <c r="P213" i="6"/>
  <c r="BI209" i="6"/>
  <c r="BH209" i="6"/>
  <c r="BG209" i="6"/>
  <c r="BF209" i="6"/>
  <c r="X209" i="6"/>
  <c r="V209" i="6"/>
  <c r="T209" i="6"/>
  <c r="P209" i="6"/>
  <c r="BI205" i="6"/>
  <c r="BH205" i="6"/>
  <c r="BG205" i="6"/>
  <c r="BF205" i="6"/>
  <c r="X205" i="6"/>
  <c r="V205" i="6"/>
  <c r="T205" i="6"/>
  <c r="P205" i="6"/>
  <c r="BK205" i="6" s="1"/>
  <c r="BI201" i="6"/>
  <c r="BH201" i="6"/>
  <c r="BG201" i="6"/>
  <c r="BF201" i="6"/>
  <c r="X201" i="6"/>
  <c r="V201" i="6"/>
  <c r="T201" i="6"/>
  <c r="P201" i="6"/>
  <c r="BI197" i="6"/>
  <c r="BH197" i="6"/>
  <c r="BG197" i="6"/>
  <c r="BF197" i="6"/>
  <c r="X197" i="6"/>
  <c r="V197" i="6"/>
  <c r="T197" i="6"/>
  <c r="P197" i="6"/>
  <c r="BI193" i="6"/>
  <c r="BH193" i="6"/>
  <c r="BG193" i="6"/>
  <c r="BF193" i="6"/>
  <c r="X193" i="6"/>
  <c r="V193" i="6"/>
  <c r="T193" i="6"/>
  <c r="P193" i="6"/>
  <c r="K193" i="6" s="1"/>
  <c r="BE193" i="6" s="1"/>
  <c r="BI190" i="6"/>
  <c r="BH190" i="6"/>
  <c r="BG190" i="6"/>
  <c r="BF190" i="6"/>
  <c r="X190" i="6"/>
  <c r="V190" i="6"/>
  <c r="T190" i="6"/>
  <c r="P190" i="6"/>
  <c r="BI186" i="6"/>
  <c r="BH186" i="6"/>
  <c r="BG186" i="6"/>
  <c r="BF186" i="6"/>
  <c r="X186" i="6"/>
  <c r="V186" i="6"/>
  <c r="T186" i="6"/>
  <c r="P186" i="6"/>
  <c r="BI183" i="6"/>
  <c r="BH183" i="6"/>
  <c r="BG183" i="6"/>
  <c r="BF183" i="6"/>
  <c r="X183" i="6"/>
  <c r="V183" i="6"/>
  <c r="T183" i="6"/>
  <c r="P183" i="6"/>
  <c r="BK183" i="6" s="1"/>
  <c r="BI180" i="6"/>
  <c r="BH180" i="6"/>
  <c r="BG180" i="6"/>
  <c r="BF180" i="6"/>
  <c r="X180" i="6"/>
  <c r="V180" i="6"/>
  <c r="T180" i="6"/>
  <c r="P180" i="6"/>
  <c r="BI176" i="6"/>
  <c r="BH176" i="6"/>
  <c r="BG176" i="6"/>
  <c r="BF176" i="6"/>
  <c r="X176" i="6"/>
  <c r="V176" i="6"/>
  <c r="T176" i="6"/>
  <c r="P176" i="6"/>
  <c r="BI171" i="6"/>
  <c r="BH171" i="6"/>
  <c r="BG171" i="6"/>
  <c r="BF171" i="6"/>
  <c r="X171" i="6"/>
  <c r="V171" i="6"/>
  <c r="T171" i="6"/>
  <c r="P171" i="6"/>
  <c r="K171" i="6" s="1"/>
  <c r="BE171" i="6" s="1"/>
  <c r="BI166" i="6"/>
  <c r="BH166" i="6"/>
  <c r="BG166" i="6"/>
  <c r="BF166" i="6"/>
  <c r="X166" i="6"/>
  <c r="V166" i="6"/>
  <c r="T166" i="6"/>
  <c r="P166" i="6"/>
  <c r="BI163" i="6"/>
  <c r="BH163" i="6"/>
  <c r="BG163" i="6"/>
  <c r="BF163" i="6"/>
  <c r="X163" i="6"/>
  <c r="V163" i="6"/>
  <c r="T163" i="6"/>
  <c r="P163" i="6"/>
  <c r="BI159" i="6"/>
  <c r="BH159" i="6"/>
  <c r="BG159" i="6"/>
  <c r="BF159" i="6"/>
  <c r="X159" i="6"/>
  <c r="V159" i="6"/>
  <c r="T159" i="6"/>
  <c r="P159" i="6"/>
  <c r="K159" i="6" s="1"/>
  <c r="BE159" i="6" s="1"/>
  <c r="BI156" i="6"/>
  <c r="BH156" i="6"/>
  <c r="BG156" i="6"/>
  <c r="BF156" i="6"/>
  <c r="X156" i="6"/>
  <c r="V156" i="6"/>
  <c r="T156" i="6"/>
  <c r="P156" i="6"/>
  <c r="BI150" i="6"/>
  <c r="BH150" i="6"/>
  <c r="BG150" i="6"/>
  <c r="BF150" i="6"/>
  <c r="X150" i="6"/>
  <c r="V150" i="6"/>
  <c r="T150" i="6"/>
  <c r="P150" i="6"/>
  <c r="BI141" i="6"/>
  <c r="BH141" i="6"/>
  <c r="BG141" i="6"/>
  <c r="BF141" i="6"/>
  <c r="X141" i="6"/>
  <c r="V141" i="6"/>
  <c r="T141" i="6"/>
  <c r="P141" i="6"/>
  <c r="BK141" i="6" s="1"/>
  <c r="BI138" i="6"/>
  <c r="BH138" i="6"/>
  <c r="BG138" i="6"/>
  <c r="BF138" i="6"/>
  <c r="X138" i="6"/>
  <c r="V138" i="6"/>
  <c r="T138" i="6"/>
  <c r="P138" i="6"/>
  <c r="BI134" i="6"/>
  <c r="BH134" i="6"/>
  <c r="BG134" i="6"/>
  <c r="BF134" i="6"/>
  <c r="X134" i="6"/>
  <c r="V134" i="6"/>
  <c r="T134" i="6"/>
  <c r="P134" i="6"/>
  <c r="BI125" i="6"/>
  <c r="BH125" i="6"/>
  <c r="BG125" i="6"/>
  <c r="BF125" i="6"/>
  <c r="X125" i="6"/>
  <c r="V125" i="6"/>
  <c r="T125" i="6"/>
  <c r="P125" i="6"/>
  <c r="BK125" i="6" s="1"/>
  <c r="BI116" i="6"/>
  <c r="BH116" i="6"/>
  <c r="BG116" i="6"/>
  <c r="BF116" i="6"/>
  <c r="X116" i="6"/>
  <c r="V116" i="6"/>
  <c r="T116" i="6"/>
  <c r="P116" i="6"/>
  <c r="BI111" i="6"/>
  <c r="BH111" i="6"/>
  <c r="BG111" i="6"/>
  <c r="BF111" i="6"/>
  <c r="X111" i="6"/>
  <c r="V111" i="6"/>
  <c r="T111" i="6"/>
  <c r="P111" i="6"/>
  <c r="BI108" i="6"/>
  <c r="BH108" i="6"/>
  <c r="BG108" i="6"/>
  <c r="BF108" i="6"/>
  <c r="X108" i="6"/>
  <c r="V108" i="6"/>
  <c r="T108" i="6"/>
  <c r="P108" i="6"/>
  <c r="BK108" i="6" s="1"/>
  <c r="K64" i="6"/>
  <c r="J64" i="6"/>
  <c r="I64" i="6"/>
  <c r="BI101" i="6"/>
  <c r="BH101" i="6"/>
  <c r="BG101" i="6"/>
  <c r="BF101" i="6"/>
  <c r="X101" i="6"/>
  <c r="V101" i="6"/>
  <c r="T101" i="6"/>
  <c r="P101" i="6"/>
  <c r="BI97" i="6"/>
  <c r="BH97" i="6"/>
  <c r="BG97" i="6"/>
  <c r="BF97" i="6"/>
  <c r="X97" i="6"/>
  <c r="V97" i="6"/>
  <c r="T97" i="6"/>
  <c r="P97" i="6"/>
  <c r="J90" i="6"/>
  <c r="F88" i="6"/>
  <c r="E86" i="6"/>
  <c r="J56" i="6"/>
  <c r="F54" i="6"/>
  <c r="E52" i="6"/>
  <c r="J24" i="6"/>
  <c r="E24" i="6"/>
  <c r="J91" i="6"/>
  <c r="J23" i="6"/>
  <c r="J18" i="6"/>
  <c r="E18" i="6"/>
  <c r="F91" i="6" s="1"/>
  <c r="J17" i="6"/>
  <c r="J15" i="6"/>
  <c r="E15" i="6"/>
  <c r="F90" i="6"/>
  <c r="J14" i="6"/>
  <c r="J12" i="6"/>
  <c r="J54" i="6"/>
  <c r="E7" i="6"/>
  <c r="E50" i="6" s="1"/>
  <c r="K39" i="5"/>
  <c r="K38" i="5"/>
  <c r="BA58" i="1" s="1"/>
  <c r="K37" i="5"/>
  <c r="AZ58" i="1"/>
  <c r="BI333" i="5"/>
  <c r="BH333" i="5"/>
  <c r="BG333" i="5"/>
  <c r="BF333" i="5"/>
  <c r="X333" i="5"/>
  <c r="V333" i="5"/>
  <c r="T333" i="5"/>
  <c r="P333" i="5"/>
  <c r="K333" i="5" s="1"/>
  <c r="BE333" i="5" s="1"/>
  <c r="BI328" i="5"/>
  <c r="BH328" i="5"/>
  <c r="BG328" i="5"/>
  <c r="BF328" i="5"/>
  <c r="X328" i="5"/>
  <c r="V328" i="5"/>
  <c r="T328" i="5"/>
  <c r="P328" i="5"/>
  <c r="BI321" i="5"/>
  <c r="BH321" i="5"/>
  <c r="BG321" i="5"/>
  <c r="BF321" i="5"/>
  <c r="X321" i="5"/>
  <c r="V321" i="5"/>
  <c r="T321" i="5"/>
  <c r="P321" i="5"/>
  <c r="BI315" i="5"/>
  <c r="BH315" i="5"/>
  <c r="BG315" i="5"/>
  <c r="BF315" i="5"/>
  <c r="X315" i="5"/>
  <c r="V315" i="5"/>
  <c r="T315" i="5"/>
  <c r="P315" i="5"/>
  <c r="BK315" i="5" s="1"/>
  <c r="BI310" i="5"/>
  <c r="BH310" i="5"/>
  <c r="BG310" i="5"/>
  <c r="BF310" i="5"/>
  <c r="X310" i="5"/>
  <c r="V310" i="5"/>
  <c r="T310" i="5"/>
  <c r="P310" i="5"/>
  <c r="BI305" i="5"/>
  <c r="BH305" i="5"/>
  <c r="BG305" i="5"/>
  <c r="BF305" i="5"/>
  <c r="X305" i="5"/>
  <c r="V305" i="5"/>
  <c r="T305" i="5"/>
  <c r="P305" i="5"/>
  <c r="BI302" i="5"/>
  <c r="BH302" i="5"/>
  <c r="BG302" i="5"/>
  <c r="BF302" i="5"/>
  <c r="X302" i="5"/>
  <c r="V302" i="5"/>
  <c r="T302" i="5"/>
  <c r="P302" i="5"/>
  <c r="K302" i="5" s="1"/>
  <c r="BE302" i="5" s="1"/>
  <c r="BI298" i="5"/>
  <c r="BH298" i="5"/>
  <c r="BG298" i="5"/>
  <c r="BF298" i="5"/>
  <c r="X298" i="5"/>
  <c r="V298" i="5"/>
  <c r="T298" i="5"/>
  <c r="P298" i="5"/>
  <c r="BI294" i="5"/>
  <c r="BH294" i="5"/>
  <c r="BG294" i="5"/>
  <c r="BF294" i="5"/>
  <c r="X294" i="5"/>
  <c r="V294" i="5"/>
  <c r="T294" i="5"/>
  <c r="P294" i="5"/>
  <c r="BI291" i="5"/>
  <c r="BH291" i="5"/>
  <c r="BG291" i="5"/>
  <c r="BF291" i="5"/>
  <c r="X291" i="5"/>
  <c r="V291" i="5"/>
  <c r="T291" i="5"/>
  <c r="P291" i="5"/>
  <c r="BI287" i="5"/>
  <c r="BH287" i="5"/>
  <c r="BG287" i="5"/>
  <c r="BF287" i="5"/>
  <c r="X287" i="5"/>
  <c r="V287" i="5"/>
  <c r="T287" i="5"/>
  <c r="P287" i="5"/>
  <c r="BI282" i="5"/>
  <c r="BH282" i="5"/>
  <c r="BG282" i="5"/>
  <c r="BF282" i="5"/>
  <c r="X282" i="5"/>
  <c r="V282" i="5"/>
  <c r="T282" i="5"/>
  <c r="P282" i="5"/>
  <c r="BI279" i="5"/>
  <c r="BH279" i="5"/>
  <c r="BG279" i="5"/>
  <c r="BF279" i="5"/>
  <c r="X279" i="5"/>
  <c r="V279" i="5"/>
  <c r="T279" i="5"/>
  <c r="P279" i="5"/>
  <c r="BK279" i="5" s="1"/>
  <c r="BI272" i="5"/>
  <c r="BH272" i="5"/>
  <c r="BG272" i="5"/>
  <c r="BF272" i="5"/>
  <c r="X272" i="5"/>
  <c r="V272" i="5"/>
  <c r="T272" i="5"/>
  <c r="P272" i="5"/>
  <c r="BI265" i="5"/>
  <c r="BH265" i="5"/>
  <c r="BG265" i="5"/>
  <c r="BF265" i="5"/>
  <c r="X265" i="5"/>
  <c r="V265" i="5"/>
  <c r="T265" i="5"/>
  <c r="P265" i="5"/>
  <c r="BI262" i="5"/>
  <c r="BH262" i="5"/>
  <c r="BG262" i="5"/>
  <c r="BF262" i="5"/>
  <c r="X262" i="5"/>
  <c r="V262" i="5"/>
  <c r="T262" i="5"/>
  <c r="P262" i="5"/>
  <c r="BK262" i="5" s="1"/>
  <c r="BI258" i="5"/>
  <c r="BH258" i="5"/>
  <c r="BG258" i="5"/>
  <c r="BF258" i="5"/>
  <c r="X258" i="5"/>
  <c r="V258" i="5"/>
  <c r="T258" i="5"/>
  <c r="P258" i="5"/>
  <c r="BI254" i="5"/>
  <c r="BH254" i="5"/>
  <c r="BG254" i="5"/>
  <c r="BF254" i="5"/>
  <c r="X254" i="5"/>
  <c r="V254" i="5"/>
  <c r="T254" i="5"/>
  <c r="P254" i="5"/>
  <c r="BI246" i="5"/>
  <c r="BH246" i="5"/>
  <c r="BG246" i="5"/>
  <c r="BF246" i="5"/>
  <c r="X246" i="5"/>
  <c r="V246" i="5"/>
  <c r="T246" i="5"/>
  <c r="P246" i="5"/>
  <c r="K246" i="5" s="1"/>
  <c r="BE246" i="5" s="1"/>
  <c r="BI242" i="5"/>
  <c r="BH242" i="5"/>
  <c r="BG242" i="5"/>
  <c r="BF242" i="5"/>
  <c r="X242" i="5"/>
  <c r="V242" i="5"/>
  <c r="T242" i="5"/>
  <c r="P242" i="5"/>
  <c r="BI238" i="5"/>
  <c r="BH238" i="5"/>
  <c r="BG238" i="5"/>
  <c r="BF238" i="5"/>
  <c r="X238" i="5"/>
  <c r="V238" i="5"/>
  <c r="T238" i="5"/>
  <c r="P238" i="5"/>
  <c r="BI230" i="5"/>
  <c r="BH230" i="5"/>
  <c r="BG230" i="5"/>
  <c r="BF230" i="5"/>
  <c r="X230" i="5"/>
  <c r="V230" i="5"/>
  <c r="T230" i="5"/>
  <c r="P230" i="5"/>
  <c r="BK230" i="5" s="1"/>
  <c r="BI226" i="5"/>
  <c r="BH226" i="5"/>
  <c r="BG226" i="5"/>
  <c r="BF226" i="5"/>
  <c r="X226" i="5"/>
  <c r="V226" i="5"/>
  <c r="T226" i="5"/>
  <c r="P226" i="5"/>
  <c r="BI218" i="5"/>
  <c r="BH218" i="5"/>
  <c r="BG218" i="5"/>
  <c r="BF218" i="5"/>
  <c r="X218" i="5"/>
  <c r="V218" i="5"/>
  <c r="T218" i="5"/>
  <c r="P218" i="5"/>
  <c r="BI210" i="5"/>
  <c r="BH210" i="5"/>
  <c r="BG210" i="5"/>
  <c r="BF210" i="5"/>
  <c r="X210" i="5"/>
  <c r="V210" i="5"/>
  <c r="T210" i="5"/>
  <c r="P210" i="5"/>
  <c r="BI205" i="5"/>
  <c r="BH205" i="5"/>
  <c r="BG205" i="5"/>
  <c r="BF205" i="5"/>
  <c r="X205" i="5"/>
  <c r="V205" i="5"/>
  <c r="T205" i="5"/>
  <c r="P205" i="5"/>
  <c r="BI201" i="5"/>
  <c r="BH201" i="5"/>
  <c r="BG201" i="5"/>
  <c r="BF201" i="5"/>
  <c r="X201" i="5"/>
  <c r="V201" i="5"/>
  <c r="T201" i="5"/>
  <c r="P201" i="5"/>
  <c r="BI196" i="5"/>
  <c r="BH196" i="5"/>
  <c r="BG196" i="5"/>
  <c r="BF196" i="5"/>
  <c r="X196" i="5"/>
  <c r="V196" i="5"/>
  <c r="T196" i="5"/>
  <c r="P196" i="5"/>
  <c r="BK196" i="5" s="1"/>
  <c r="BI193" i="5"/>
  <c r="BH193" i="5"/>
  <c r="BG193" i="5"/>
  <c r="BF193" i="5"/>
  <c r="X193" i="5"/>
  <c r="V193" i="5"/>
  <c r="T193" i="5"/>
  <c r="P193" i="5"/>
  <c r="BI188" i="5"/>
  <c r="BH188" i="5"/>
  <c r="BG188" i="5"/>
  <c r="BF188" i="5"/>
  <c r="X188" i="5"/>
  <c r="X187" i="5" s="1"/>
  <c r="V188" i="5"/>
  <c r="V187" i="5"/>
  <c r="T188" i="5"/>
  <c r="T187" i="5"/>
  <c r="P188" i="5"/>
  <c r="BI182" i="5"/>
  <c r="BH182" i="5"/>
  <c r="BG182" i="5"/>
  <c r="BF182" i="5"/>
  <c r="X182" i="5"/>
  <c r="V182" i="5"/>
  <c r="T182" i="5"/>
  <c r="P182" i="5"/>
  <c r="BI178" i="5"/>
  <c r="BH178" i="5"/>
  <c r="BG178" i="5"/>
  <c r="BF178" i="5"/>
  <c r="X178" i="5"/>
  <c r="V178" i="5"/>
  <c r="T178" i="5"/>
  <c r="P178" i="5"/>
  <c r="BI173" i="5"/>
  <c r="BH173" i="5"/>
  <c r="BG173" i="5"/>
  <c r="BF173" i="5"/>
  <c r="X173" i="5"/>
  <c r="V173" i="5"/>
  <c r="T173" i="5"/>
  <c r="P173" i="5"/>
  <c r="BI169" i="5"/>
  <c r="BH169" i="5"/>
  <c r="BG169" i="5"/>
  <c r="BF169" i="5"/>
  <c r="X169" i="5"/>
  <c r="V169" i="5"/>
  <c r="T169" i="5"/>
  <c r="P169" i="5"/>
  <c r="BI165" i="5"/>
  <c r="BH165" i="5"/>
  <c r="BG165" i="5"/>
  <c r="BF165" i="5"/>
  <c r="X165" i="5"/>
  <c r="V165" i="5"/>
  <c r="T165" i="5"/>
  <c r="P165" i="5"/>
  <c r="BI161" i="5"/>
  <c r="BH161" i="5"/>
  <c r="BG161" i="5"/>
  <c r="BF161" i="5"/>
  <c r="X161" i="5"/>
  <c r="V161" i="5"/>
  <c r="T161" i="5"/>
  <c r="P161" i="5"/>
  <c r="BI157" i="5"/>
  <c r="BH157" i="5"/>
  <c r="BG157" i="5"/>
  <c r="BF157" i="5"/>
  <c r="X157" i="5"/>
  <c r="V157" i="5"/>
  <c r="T157" i="5"/>
  <c r="P157" i="5"/>
  <c r="BI154" i="5"/>
  <c r="BH154" i="5"/>
  <c r="BG154" i="5"/>
  <c r="BF154" i="5"/>
  <c r="X154" i="5"/>
  <c r="V154" i="5"/>
  <c r="T154" i="5"/>
  <c r="P154" i="5"/>
  <c r="BI150" i="5"/>
  <c r="BH150" i="5"/>
  <c r="BG150" i="5"/>
  <c r="BF150" i="5"/>
  <c r="X150" i="5"/>
  <c r="V150" i="5"/>
  <c r="T150" i="5"/>
  <c r="P150" i="5"/>
  <c r="BI145" i="5"/>
  <c r="BH145" i="5"/>
  <c r="BG145" i="5"/>
  <c r="BF145" i="5"/>
  <c r="X145" i="5"/>
  <c r="V145" i="5"/>
  <c r="T145" i="5"/>
  <c r="P145" i="5"/>
  <c r="BI142" i="5"/>
  <c r="BH142" i="5"/>
  <c r="BG142" i="5"/>
  <c r="BF142" i="5"/>
  <c r="X142" i="5"/>
  <c r="V142" i="5"/>
  <c r="T142" i="5"/>
  <c r="P142" i="5"/>
  <c r="BI137" i="5"/>
  <c r="BH137" i="5"/>
  <c r="BG137" i="5"/>
  <c r="BF137" i="5"/>
  <c r="X137" i="5"/>
  <c r="X136" i="5" s="1"/>
  <c r="V137" i="5"/>
  <c r="V136" i="5" s="1"/>
  <c r="T137" i="5"/>
  <c r="T136" i="5"/>
  <c r="P137" i="5"/>
  <c r="BI132" i="5"/>
  <c r="BH132" i="5"/>
  <c r="BG132" i="5"/>
  <c r="BF132" i="5"/>
  <c r="X132" i="5"/>
  <c r="V132" i="5"/>
  <c r="T132" i="5"/>
  <c r="P132" i="5"/>
  <c r="K132" i="5" s="1"/>
  <c r="BE132" i="5" s="1"/>
  <c r="BI128" i="5"/>
  <c r="BH128" i="5"/>
  <c r="BG128" i="5"/>
  <c r="BF128" i="5"/>
  <c r="X128" i="5"/>
  <c r="V128" i="5"/>
  <c r="T128" i="5"/>
  <c r="P128" i="5"/>
  <c r="BI124" i="5"/>
  <c r="BH124" i="5"/>
  <c r="BG124" i="5"/>
  <c r="BF124" i="5"/>
  <c r="X124" i="5"/>
  <c r="V124" i="5"/>
  <c r="T124" i="5"/>
  <c r="P124" i="5"/>
  <c r="BI120" i="5"/>
  <c r="BH120" i="5"/>
  <c r="BG120" i="5"/>
  <c r="BF120" i="5"/>
  <c r="X120" i="5"/>
  <c r="V120" i="5"/>
  <c r="T120" i="5"/>
  <c r="P120" i="5"/>
  <c r="K120" i="5" s="1"/>
  <c r="BE120" i="5" s="1"/>
  <c r="BI114" i="5"/>
  <c r="BH114" i="5"/>
  <c r="BG114" i="5"/>
  <c r="BF114" i="5"/>
  <c r="X114" i="5"/>
  <c r="V114" i="5"/>
  <c r="T114" i="5"/>
  <c r="P114" i="5"/>
  <c r="BI109" i="5"/>
  <c r="BH109" i="5"/>
  <c r="BG109" i="5"/>
  <c r="BF109" i="5"/>
  <c r="X109" i="5"/>
  <c r="V109" i="5"/>
  <c r="T109" i="5"/>
  <c r="P109" i="5"/>
  <c r="BI105" i="5"/>
  <c r="BH105" i="5"/>
  <c r="BG105" i="5"/>
  <c r="BF105" i="5"/>
  <c r="X105" i="5"/>
  <c r="V105" i="5"/>
  <c r="T105" i="5"/>
  <c r="P105" i="5"/>
  <c r="K105" i="5" s="1"/>
  <c r="BE105" i="5" s="1"/>
  <c r="BI101" i="5"/>
  <c r="BH101" i="5"/>
  <c r="BG101" i="5"/>
  <c r="BF101" i="5"/>
  <c r="X101" i="5"/>
  <c r="V101" i="5"/>
  <c r="T101" i="5"/>
  <c r="P101" i="5"/>
  <c r="BI97" i="5"/>
  <c r="BH97" i="5"/>
  <c r="BG97" i="5"/>
  <c r="BF97" i="5"/>
  <c r="X97" i="5"/>
  <c r="V97" i="5"/>
  <c r="T97" i="5"/>
  <c r="P97" i="5"/>
  <c r="J90" i="5"/>
  <c r="F88" i="5"/>
  <c r="E86" i="5"/>
  <c r="J56" i="5"/>
  <c r="F54" i="5"/>
  <c r="E52" i="5"/>
  <c r="J24" i="5"/>
  <c r="E24" i="5"/>
  <c r="J91" i="5" s="1"/>
  <c r="J23" i="5"/>
  <c r="J18" i="5"/>
  <c r="E18" i="5"/>
  <c r="F57" i="5" s="1"/>
  <c r="J17" i="5"/>
  <c r="J15" i="5"/>
  <c r="E15" i="5"/>
  <c r="F90" i="5" s="1"/>
  <c r="J14" i="5"/>
  <c r="J12" i="5"/>
  <c r="J54" i="5"/>
  <c r="E7" i="5"/>
  <c r="E84" i="5" s="1"/>
  <c r="K39" i="4"/>
  <c r="K38" i="4"/>
  <c r="BA57" i="1" s="1"/>
  <c r="K37" i="4"/>
  <c r="AZ57" i="1" s="1"/>
  <c r="BI271" i="4"/>
  <c r="BH271" i="4"/>
  <c r="BG271" i="4"/>
  <c r="BF271" i="4"/>
  <c r="X271" i="4"/>
  <c r="V271" i="4"/>
  <c r="T271" i="4"/>
  <c r="P271" i="4"/>
  <c r="BI263" i="4"/>
  <c r="BH263" i="4"/>
  <c r="BG263" i="4"/>
  <c r="BF263" i="4"/>
  <c r="X263" i="4"/>
  <c r="V263" i="4"/>
  <c r="T263" i="4"/>
  <c r="P263" i="4"/>
  <c r="BI255" i="4"/>
  <c r="BH255" i="4"/>
  <c r="BG255" i="4"/>
  <c r="BF255" i="4"/>
  <c r="X255" i="4"/>
  <c r="V255" i="4"/>
  <c r="T255" i="4"/>
  <c r="P255" i="4"/>
  <c r="BI249" i="4"/>
  <c r="BH249" i="4"/>
  <c r="BG249" i="4"/>
  <c r="BF249" i="4"/>
  <c r="X249" i="4"/>
  <c r="V249" i="4"/>
  <c r="T249" i="4"/>
  <c r="P249" i="4"/>
  <c r="BI244" i="4"/>
  <c r="BH244" i="4"/>
  <c r="BG244" i="4"/>
  <c r="BF244" i="4"/>
  <c r="X244" i="4"/>
  <c r="V244" i="4"/>
  <c r="T244" i="4"/>
  <c r="P244" i="4"/>
  <c r="BI240" i="4"/>
  <c r="BH240" i="4"/>
  <c r="BG240" i="4"/>
  <c r="BF240" i="4"/>
  <c r="X240" i="4"/>
  <c r="V240" i="4"/>
  <c r="T240" i="4"/>
  <c r="P240" i="4"/>
  <c r="BI236" i="4"/>
  <c r="BH236" i="4"/>
  <c r="BG236" i="4"/>
  <c r="BF236" i="4"/>
  <c r="X236" i="4"/>
  <c r="V236" i="4"/>
  <c r="T236" i="4"/>
  <c r="P236" i="4"/>
  <c r="BI232" i="4"/>
  <c r="BH232" i="4"/>
  <c r="BG232" i="4"/>
  <c r="BF232" i="4"/>
  <c r="X232" i="4"/>
  <c r="V232" i="4"/>
  <c r="T232" i="4"/>
  <c r="P232" i="4"/>
  <c r="BI227" i="4"/>
  <c r="BH227" i="4"/>
  <c r="BG227" i="4"/>
  <c r="BF227" i="4"/>
  <c r="X227" i="4"/>
  <c r="X226" i="4" s="1"/>
  <c r="V227" i="4"/>
  <c r="V226" i="4" s="1"/>
  <c r="T227" i="4"/>
  <c r="T226" i="4" s="1"/>
  <c r="P227" i="4"/>
  <c r="BI223" i="4"/>
  <c r="BH223" i="4"/>
  <c r="BG223" i="4"/>
  <c r="BF223" i="4"/>
  <c r="X223" i="4"/>
  <c r="V223" i="4"/>
  <c r="T223" i="4"/>
  <c r="P223" i="4"/>
  <c r="K223" i="4" s="1"/>
  <c r="BE223" i="4" s="1"/>
  <c r="BI219" i="4"/>
  <c r="BH219" i="4"/>
  <c r="BG219" i="4"/>
  <c r="BF219" i="4"/>
  <c r="X219" i="4"/>
  <c r="V219" i="4"/>
  <c r="T219" i="4"/>
  <c r="P219" i="4"/>
  <c r="BI215" i="4"/>
  <c r="BH215" i="4"/>
  <c r="BG215" i="4"/>
  <c r="BF215" i="4"/>
  <c r="X215" i="4"/>
  <c r="V215" i="4"/>
  <c r="T215" i="4"/>
  <c r="P215" i="4"/>
  <c r="BI212" i="4"/>
  <c r="BH212" i="4"/>
  <c r="BG212" i="4"/>
  <c r="BF212" i="4"/>
  <c r="X212" i="4"/>
  <c r="V212" i="4"/>
  <c r="T212" i="4"/>
  <c r="P212" i="4"/>
  <c r="BK212" i="4" s="1"/>
  <c r="BI208" i="4"/>
  <c r="BH208" i="4"/>
  <c r="BG208" i="4"/>
  <c r="BF208" i="4"/>
  <c r="X208" i="4"/>
  <c r="V208" i="4"/>
  <c r="T208" i="4"/>
  <c r="P208" i="4"/>
  <c r="BI203" i="4"/>
  <c r="BH203" i="4"/>
  <c r="BG203" i="4"/>
  <c r="BF203" i="4"/>
  <c r="X203" i="4"/>
  <c r="V203" i="4"/>
  <c r="T203" i="4"/>
  <c r="P203" i="4"/>
  <c r="BI199" i="4"/>
  <c r="BH199" i="4"/>
  <c r="BG199" i="4"/>
  <c r="BF199" i="4"/>
  <c r="X199" i="4"/>
  <c r="V199" i="4"/>
  <c r="T199" i="4"/>
  <c r="P199" i="4"/>
  <c r="BK199" i="4" s="1"/>
  <c r="BI195" i="4"/>
  <c r="BH195" i="4"/>
  <c r="BG195" i="4"/>
  <c r="BF195" i="4"/>
  <c r="X195" i="4"/>
  <c r="V195" i="4"/>
  <c r="T195" i="4"/>
  <c r="P195" i="4"/>
  <c r="BI191" i="4"/>
  <c r="BH191" i="4"/>
  <c r="BG191" i="4"/>
  <c r="BF191" i="4"/>
  <c r="X191" i="4"/>
  <c r="V191" i="4"/>
  <c r="T191" i="4"/>
  <c r="P191" i="4"/>
  <c r="BI187" i="4"/>
  <c r="BH187" i="4"/>
  <c r="BG187" i="4"/>
  <c r="BF187" i="4"/>
  <c r="X187" i="4"/>
  <c r="V187" i="4"/>
  <c r="T187" i="4"/>
  <c r="P187" i="4"/>
  <c r="BK187" i="4" s="1"/>
  <c r="BI182" i="4"/>
  <c r="BH182" i="4"/>
  <c r="BG182" i="4"/>
  <c r="BF182" i="4"/>
  <c r="X182" i="4"/>
  <c r="V182" i="4"/>
  <c r="T182" i="4"/>
  <c r="P182" i="4"/>
  <c r="BI178" i="4"/>
  <c r="BH178" i="4"/>
  <c r="BG178" i="4"/>
  <c r="BF178" i="4"/>
  <c r="X178" i="4"/>
  <c r="V178" i="4"/>
  <c r="T178" i="4"/>
  <c r="P178" i="4"/>
  <c r="BI174" i="4"/>
  <c r="BH174" i="4"/>
  <c r="BG174" i="4"/>
  <c r="BF174" i="4"/>
  <c r="X174" i="4"/>
  <c r="V174" i="4"/>
  <c r="T174" i="4"/>
  <c r="P174" i="4"/>
  <c r="BI170" i="4"/>
  <c r="BH170" i="4"/>
  <c r="BG170" i="4"/>
  <c r="BF170" i="4"/>
  <c r="X170" i="4"/>
  <c r="V170" i="4"/>
  <c r="T170" i="4"/>
  <c r="P170" i="4"/>
  <c r="BI166" i="4"/>
  <c r="BH166" i="4"/>
  <c r="BG166" i="4"/>
  <c r="BF166" i="4"/>
  <c r="X166" i="4"/>
  <c r="V166" i="4"/>
  <c r="T166" i="4"/>
  <c r="P166" i="4"/>
  <c r="BI161" i="4"/>
  <c r="BH161" i="4"/>
  <c r="BG161" i="4"/>
  <c r="BF161" i="4"/>
  <c r="X161" i="4"/>
  <c r="V161" i="4"/>
  <c r="T161" i="4"/>
  <c r="P161" i="4"/>
  <c r="BK161" i="4" s="1"/>
  <c r="BI156" i="4"/>
  <c r="BH156" i="4"/>
  <c r="BG156" i="4"/>
  <c r="BF156" i="4"/>
  <c r="X156" i="4"/>
  <c r="V156" i="4"/>
  <c r="T156" i="4"/>
  <c r="P156" i="4"/>
  <c r="BI150" i="4"/>
  <c r="BH150" i="4"/>
  <c r="BG150" i="4"/>
  <c r="BF150" i="4"/>
  <c r="X150" i="4"/>
  <c r="V150" i="4"/>
  <c r="T150" i="4"/>
  <c r="P150" i="4"/>
  <c r="BI147" i="4"/>
  <c r="BH147" i="4"/>
  <c r="BG147" i="4"/>
  <c r="BF147" i="4"/>
  <c r="X147" i="4"/>
  <c r="V147" i="4"/>
  <c r="T147" i="4"/>
  <c r="P147" i="4"/>
  <c r="K147" i="4" s="1"/>
  <c r="BE147" i="4" s="1"/>
  <c r="BI143" i="4"/>
  <c r="BH143" i="4"/>
  <c r="BG143" i="4"/>
  <c r="BF143" i="4"/>
  <c r="X143" i="4"/>
  <c r="V143" i="4"/>
  <c r="T143" i="4"/>
  <c r="P143" i="4"/>
  <c r="BI139" i="4"/>
  <c r="BH139" i="4"/>
  <c r="BG139" i="4"/>
  <c r="BF139" i="4"/>
  <c r="X139" i="4"/>
  <c r="V139" i="4"/>
  <c r="T139" i="4"/>
  <c r="P139" i="4"/>
  <c r="BI135" i="4"/>
  <c r="BH135" i="4"/>
  <c r="BG135" i="4"/>
  <c r="BF135" i="4"/>
  <c r="X135" i="4"/>
  <c r="V135" i="4"/>
  <c r="T135" i="4"/>
  <c r="P135" i="4"/>
  <c r="BI129" i="4"/>
  <c r="BH129" i="4"/>
  <c r="BG129" i="4"/>
  <c r="BF129" i="4"/>
  <c r="X129" i="4"/>
  <c r="V129" i="4"/>
  <c r="T129" i="4"/>
  <c r="P129" i="4"/>
  <c r="BI123" i="4"/>
  <c r="BH123" i="4"/>
  <c r="BG123" i="4"/>
  <c r="BF123" i="4"/>
  <c r="X123" i="4"/>
  <c r="V123" i="4"/>
  <c r="T123" i="4"/>
  <c r="P123" i="4"/>
  <c r="BI117" i="4"/>
  <c r="BH117" i="4"/>
  <c r="BG117" i="4"/>
  <c r="BF117" i="4"/>
  <c r="X117" i="4"/>
  <c r="V117" i="4"/>
  <c r="T117" i="4"/>
  <c r="P117" i="4"/>
  <c r="K117" i="4" s="1"/>
  <c r="BE117" i="4" s="1"/>
  <c r="BI113" i="4"/>
  <c r="BH113" i="4"/>
  <c r="BG113" i="4"/>
  <c r="BF113" i="4"/>
  <c r="X113" i="4"/>
  <c r="V113" i="4"/>
  <c r="T113" i="4"/>
  <c r="P113" i="4"/>
  <c r="BI108" i="4"/>
  <c r="BH108" i="4"/>
  <c r="BG108" i="4"/>
  <c r="BF108" i="4"/>
  <c r="X108" i="4"/>
  <c r="V108" i="4"/>
  <c r="T108" i="4"/>
  <c r="P108" i="4"/>
  <c r="BI103" i="4"/>
  <c r="BH103" i="4"/>
  <c r="BG103" i="4"/>
  <c r="BF103" i="4"/>
  <c r="X103" i="4"/>
  <c r="V103" i="4"/>
  <c r="T103" i="4"/>
  <c r="P103" i="4"/>
  <c r="K103" i="4" s="1"/>
  <c r="BE103" i="4" s="1"/>
  <c r="BI99" i="4"/>
  <c r="BH99" i="4"/>
  <c r="BG99" i="4"/>
  <c r="BF99" i="4"/>
  <c r="X99" i="4"/>
  <c r="V99" i="4"/>
  <c r="T99" i="4"/>
  <c r="P99" i="4"/>
  <c r="BI94" i="4"/>
  <c r="BH94" i="4"/>
  <c r="BG94" i="4"/>
  <c r="BF94" i="4"/>
  <c r="X94" i="4"/>
  <c r="V94" i="4"/>
  <c r="T94" i="4"/>
  <c r="P94" i="4"/>
  <c r="J87" i="4"/>
  <c r="F85" i="4"/>
  <c r="E83" i="4"/>
  <c r="J56" i="4"/>
  <c r="F54" i="4"/>
  <c r="E52" i="4"/>
  <c r="J24" i="4"/>
  <c r="E24" i="4"/>
  <c r="J57" i="4" s="1"/>
  <c r="J23" i="4"/>
  <c r="J18" i="4"/>
  <c r="E18" i="4"/>
  <c r="F57" i="4" s="1"/>
  <c r="J17" i="4"/>
  <c r="J15" i="4"/>
  <c r="E15" i="4"/>
  <c r="F56" i="4" s="1"/>
  <c r="J14" i="4"/>
  <c r="J12" i="4"/>
  <c r="J85" i="4"/>
  <c r="E7" i="4"/>
  <c r="E81" i="4" s="1"/>
  <c r="K39" i="3"/>
  <c r="K38" i="3"/>
  <c r="BA56" i="1" s="1"/>
  <c r="K37" i="3"/>
  <c r="AZ56" i="1" s="1"/>
  <c r="BI238" i="3"/>
  <c r="BH238" i="3"/>
  <c r="BG238" i="3"/>
  <c r="BF238" i="3"/>
  <c r="X238" i="3"/>
  <c r="V238" i="3"/>
  <c r="T238" i="3"/>
  <c r="P238" i="3"/>
  <c r="BI234" i="3"/>
  <c r="BH234" i="3"/>
  <c r="BG234" i="3"/>
  <c r="BF234" i="3"/>
  <c r="X234" i="3"/>
  <c r="V234" i="3"/>
  <c r="T234" i="3"/>
  <c r="P234" i="3"/>
  <c r="BI230" i="3"/>
  <c r="BH230" i="3"/>
  <c r="BG230" i="3"/>
  <c r="BF230" i="3"/>
  <c r="X230" i="3"/>
  <c r="V230" i="3"/>
  <c r="T230" i="3"/>
  <c r="P230" i="3"/>
  <c r="BI226" i="3"/>
  <c r="BH226" i="3"/>
  <c r="BG226" i="3"/>
  <c r="BF226" i="3"/>
  <c r="X226" i="3"/>
  <c r="V226" i="3"/>
  <c r="T226" i="3"/>
  <c r="P226" i="3"/>
  <c r="BI215" i="3"/>
  <c r="BH215" i="3"/>
  <c r="BG215" i="3"/>
  <c r="BF215" i="3"/>
  <c r="X215" i="3"/>
  <c r="V215" i="3"/>
  <c r="T215" i="3"/>
  <c r="P215" i="3"/>
  <c r="BI210" i="3"/>
  <c r="BH210" i="3"/>
  <c r="BG210" i="3"/>
  <c r="BF210" i="3"/>
  <c r="X210" i="3"/>
  <c r="V210" i="3"/>
  <c r="T210" i="3"/>
  <c r="P210" i="3"/>
  <c r="BI206" i="3"/>
  <c r="BH206" i="3"/>
  <c r="BG206" i="3"/>
  <c r="BF206" i="3"/>
  <c r="X206" i="3"/>
  <c r="V206" i="3"/>
  <c r="T206" i="3"/>
  <c r="P206" i="3"/>
  <c r="BI201" i="3"/>
  <c r="BH201" i="3"/>
  <c r="BG201" i="3"/>
  <c r="BF201" i="3"/>
  <c r="X201" i="3"/>
  <c r="V201" i="3"/>
  <c r="T201" i="3"/>
  <c r="P201" i="3"/>
  <c r="BI197" i="3"/>
  <c r="BH197" i="3"/>
  <c r="BG197" i="3"/>
  <c r="BF197" i="3"/>
  <c r="X197" i="3"/>
  <c r="V197" i="3"/>
  <c r="T197" i="3"/>
  <c r="P197" i="3"/>
  <c r="BI194" i="3"/>
  <c r="BH194" i="3"/>
  <c r="BG194" i="3"/>
  <c r="BF194" i="3"/>
  <c r="X194" i="3"/>
  <c r="V194" i="3"/>
  <c r="T194" i="3"/>
  <c r="P194" i="3"/>
  <c r="BI190" i="3"/>
  <c r="BH190" i="3"/>
  <c r="BG190" i="3"/>
  <c r="BF190" i="3"/>
  <c r="X190" i="3"/>
  <c r="V190" i="3"/>
  <c r="T190" i="3"/>
  <c r="P190" i="3"/>
  <c r="BI186" i="3"/>
  <c r="BH186" i="3"/>
  <c r="BG186" i="3"/>
  <c r="BF186" i="3"/>
  <c r="X186" i="3"/>
  <c r="V186" i="3"/>
  <c r="T186" i="3"/>
  <c r="P186" i="3"/>
  <c r="BI178" i="3"/>
  <c r="BH178" i="3"/>
  <c r="BG178" i="3"/>
  <c r="BF178" i="3"/>
  <c r="X178" i="3"/>
  <c r="V178" i="3"/>
  <c r="T178" i="3"/>
  <c r="P178" i="3"/>
  <c r="BI173" i="3"/>
  <c r="BH173" i="3"/>
  <c r="BG173" i="3"/>
  <c r="BF173" i="3"/>
  <c r="X173" i="3"/>
  <c r="V173" i="3"/>
  <c r="T173" i="3"/>
  <c r="P173" i="3"/>
  <c r="BI169" i="3"/>
  <c r="BH169" i="3"/>
  <c r="BG169" i="3"/>
  <c r="BF169" i="3"/>
  <c r="X169" i="3"/>
  <c r="V169" i="3"/>
  <c r="T169" i="3"/>
  <c r="P169" i="3"/>
  <c r="BI164" i="3"/>
  <c r="BH164" i="3"/>
  <c r="BG164" i="3"/>
  <c r="BF164" i="3"/>
  <c r="X164" i="3"/>
  <c r="V164" i="3"/>
  <c r="T164" i="3"/>
  <c r="P164" i="3"/>
  <c r="BI154" i="3"/>
  <c r="BH154" i="3"/>
  <c r="BG154" i="3"/>
  <c r="BF154" i="3"/>
  <c r="X154" i="3"/>
  <c r="V154" i="3"/>
  <c r="T154" i="3"/>
  <c r="P154" i="3"/>
  <c r="BI151" i="3"/>
  <c r="BH151" i="3"/>
  <c r="BG151" i="3"/>
  <c r="BF151" i="3"/>
  <c r="X151" i="3"/>
  <c r="V151" i="3"/>
  <c r="T151" i="3"/>
  <c r="P151" i="3"/>
  <c r="BI148" i="3"/>
  <c r="BH148" i="3"/>
  <c r="BG148" i="3"/>
  <c r="BF148" i="3"/>
  <c r="X148" i="3"/>
  <c r="V148" i="3"/>
  <c r="T148" i="3"/>
  <c r="P148" i="3"/>
  <c r="BI145" i="3"/>
  <c r="BH145" i="3"/>
  <c r="BG145" i="3"/>
  <c r="BF145" i="3"/>
  <c r="X145" i="3"/>
  <c r="V145" i="3"/>
  <c r="T145" i="3"/>
  <c r="P145" i="3"/>
  <c r="BI142" i="3"/>
  <c r="BH142" i="3"/>
  <c r="BG142" i="3"/>
  <c r="BF142" i="3"/>
  <c r="X142" i="3"/>
  <c r="V142" i="3"/>
  <c r="T142" i="3"/>
  <c r="P142" i="3"/>
  <c r="BI139" i="3"/>
  <c r="BH139" i="3"/>
  <c r="BG139" i="3"/>
  <c r="BF139" i="3"/>
  <c r="X139" i="3"/>
  <c r="V139" i="3"/>
  <c r="T139" i="3"/>
  <c r="P139" i="3"/>
  <c r="BI136" i="3"/>
  <c r="BH136" i="3"/>
  <c r="BG136" i="3"/>
  <c r="BF136" i="3"/>
  <c r="X136" i="3"/>
  <c r="V136" i="3"/>
  <c r="T136" i="3"/>
  <c r="P136" i="3"/>
  <c r="BI132" i="3"/>
  <c r="BH132" i="3"/>
  <c r="BG132" i="3"/>
  <c r="BF132" i="3"/>
  <c r="X132" i="3"/>
  <c r="V132" i="3"/>
  <c r="T132" i="3"/>
  <c r="P132" i="3"/>
  <c r="BI128" i="3"/>
  <c r="BH128" i="3"/>
  <c r="BG128" i="3"/>
  <c r="BF128" i="3"/>
  <c r="X128" i="3"/>
  <c r="V128" i="3"/>
  <c r="T128" i="3"/>
  <c r="P128" i="3"/>
  <c r="BI119" i="3"/>
  <c r="BH119" i="3"/>
  <c r="BG119" i="3"/>
  <c r="BF119" i="3"/>
  <c r="X119" i="3"/>
  <c r="V119" i="3"/>
  <c r="T119" i="3"/>
  <c r="P119" i="3"/>
  <c r="BI115" i="3"/>
  <c r="BH115" i="3"/>
  <c r="BG115" i="3"/>
  <c r="BF115" i="3"/>
  <c r="X115" i="3"/>
  <c r="V115" i="3"/>
  <c r="T115" i="3"/>
  <c r="P115" i="3"/>
  <c r="BI111" i="3"/>
  <c r="BH111" i="3"/>
  <c r="BG111" i="3"/>
  <c r="BF111" i="3"/>
  <c r="X111" i="3"/>
  <c r="V111" i="3"/>
  <c r="T111" i="3"/>
  <c r="P111" i="3"/>
  <c r="BI106" i="3"/>
  <c r="BH106" i="3"/>
  <c r="BG106" i="3"/>
  <c r="BF106" i="3"/>
  <c r="X106" i="3"/>
  <c r="V106" i="3"/>
  <c r="T106" i="3"/>
  <c r="P106" i="3"/>
  <c r="BI103" i="3"/>
  <c r="BH103" i="3"/>
  <c r="BG103" i="3"/>
  <c r="BF103" i="3"/>
  <c r="X103" i="3"/>
  <c r="V103" i="3"/>
  <c r="T103" i="3"/>
  <c r="P103" i="3"/>
  <c r="BI100" i="3"/>
  <c r="BH100" i="3"/>
  <c r="BG100" i="3"/>
  <c r="BF100" i="3"/>
  <c r="X100" i="3"/>
  <c r="V100" i="3"/>
  <c r="T100" i="3"/>
  <c r="P100" i="3"/>
  <c r="BI97" i="3"/>
  <c r="BH97" i="3"/>
  <c r="BG97" i="3"/>
  <c r="BF97" i="3"/>
  <c r="X97" i="3"/>
  <c r="V97" i="3"/>
  <c r="T97" i="3"/>
  <c r="P97" i="3"/>
  <c r="BI94" i="3"/>
  <c r="BH94" i="3"/>
  <c r="BG94" i="3"/>
  <c r="BF94" i="3"/>
  <c r="X94" i="3"/>
  <c r="V94" i="3"/>
  <c r="T94" i="3"/>
  <c r="P94" i="3"/>
  <c r="BI89" i="3"/>
  <c r="BH89" i="3"/>
  <c r="BG89" i="3"/>
  <c r="BF89" i="3"/>
  <c r="X89" i="3"/>
  <c r="X88" i="3" s="1"/>
  <c r="X87" i="3" s="1"/>
  <c r="V89" i="3"/>
  <c r="V88" i="3"/>
  <c r="V87" i="3" s="1"/>
  <c r="T89" i="3"/>
  <c r="T88" i="3" s="1"/>
  <c r="T87" i="3" s="1"/>
  <c r="P89" i="3"/>
  <c r="J82" i="3"/>
  <c r="F80" i="3"/>
  <c r="E78" i="3"/>
  <c r="J56" i="3"/>
  <c r="F54" i="3"/>
  <c r="E52" i="3"/>
  <c r="J24" i="3"/>
  <c r="E24" i="3"/>
  <c r="J57" i="3"/>
  <c r="J23" i="3"/>
  <c r="J18" i="3"/>
  <c r="E18" i="3"/>
  <c r="F57" i="3"/>
  <c r="J17" i="3"/>
  <c r="J15" i="3"/>
  <c r="E15" i="3"/>
  <c r="F82" i="3" s="1"/>
  <c r="J14" i="3"/>
  <c r="J12" i="3"/>
  <c r="J80" i="3" s="1"/>
  <c r="E7" i="3"/>
  <c r="E76" i="3" s="1"/>
  <c r="K86" i="2"/>
  <c r="K39" i="2"/>
  <c r="K38" i="2"/>
  <c r="BA55" i="1" s="1"/>
  <c r="K37" i="2"/>
  <c r="AZ55" i="1" s="1"/>
  <c r="BI147" i="2"/>
  <c r="BH147" i="2"/>
  <c r="BG147" i="2"/>
  <c r="BF147" i="2"/>
  <c r="X147" i="2"/>
  <c r="V147" i="2"/>
  <c r="T147" i="2"/>
  <c r="P147" i="2"/>
  <c r="BI144" i="2"/>
  <c r="BH144" i="2"/>
  <c r="BG144" i="2"/>
  <c r="BF144" i="2"/>
  <c r="X144" i="2"/>
  <c r="V144" i="2"/>
  <c r="T144" i="2"/>
  <c r="P144" i="2"/>
  <c r="BI141" i="2"/>
  <c r="BH141" i="2"/>
  <c r="BG141" i="2"/>
  <c r="BF141" i="2"/>
  <c r="X141" i="2"/>
  <c r="V141" i="2"/>
  <c r="T141" i="2"/>
  <c r="P141" i="2"/>
  <c r="BI137" i="2"/>
  <c r="BH137" i="2"/>
  <c r="BG137" i="2"/>
  <c r="BF137" i="2"/>
  <c r="X137" i="2"/>
  <c r="V137" i="2"/>
  <c r="T137" i="2"/>
  <c r="P137" i="2"/>
  <c r="BI133" i="2"/>
  <c r="BH133" i="2"/>
  <c r="BG133" i="2"/>
  <c r="BF133" i="2"/>
  <c r="X133" i="2"/>
  <c r="V133" i="2"/>
  <c r="T133" i="2"/>
  <c r="P133" i="2"/>
  <c r="BI128" i="2"/>
  <c r="BH128" i="2"/>
  <c r="BG128" i="2"/>
  <c r="BF128" i="2"/>
  <c r="X128" i="2"/>
  <c r="V128" i="2"/>
  <c r="T128" i="2"/>
  <c r="P128" i="2"/>
  <c r="BI123" i="2"/>
  <c r="BH123" i="2"/>
  <c r="BG123" i="2"/>
  <c r="BF123" i="2"/>
  <c r="X123" i="2"/>
  <c r="V123" i="2"/>
  <c r="T123" i="2"/>
  <c r="P123" i="2"/>
  <c r="BI119" i="2"/>
  <c r="BH119" i="2"/>
  <c r="BG119" i="2"/>
  <c r="BF119" i="2"/>
  <c r="X119" i="2"/>
  <c r="V119" i="2"/>
  <c r="T119" i="2"/>
  <c r="P119" i="2"/>
  <c r="BI115" i="2"/>
  <c r="BH115" i="2"/>
  <c r="BG115" i="2"/>
  <c r="BF115" i="2"/>
  <c r="X115" i="2"/>
  <c r="V115" i="2"/>
  <c r="T115" i="2"/>
  <c r="P115" i="2"/>
  <c r="BI110" i="2"/>
  <c r="BH110" i="2"/>
  <c r="BG110" i="2"/>
  <c r="BF110" i="2"/>
  <c r="X110" i="2"/>
  <c r="V110" i="2"/>
  <c r="T110" i="2"/>
  <c r="P110" i="2"/>
  <c r="BI106" i="2"/>
  <c r="BH106" i="2"/>
  <c r="BG106" i="2"/>
  <c r="BF106" i="2"/>
  <c r="X106" i="2"/>
  <c r="V106" i="2"/>
  <c r="T106" i="2"/>
  <c r="P106" i="2"/>
  <c r="BI102" i="2"/>
  <c r="BH102" i="2"/>
  <c r="BG102" i="2"/>
  <c r="BF102" i="2"/>
  <c r="X102" i="2"/>
  <c r="V102" i="2"/>
  <c r="T102" i="2"/>
  <c r="P102" i="2"/>
  <c r="BI98" i="2"/>
  <c r="BH98" i="2"/>
  <c r="BG98" i="2"/>
  <c r="BF98" i="2"/>
  <c r="X98" i="2"/>
  <c r="V98" i="2"/>
  <c r="T98" i="2"/>
  <c r="P98" i="2"/>
  <c r="BI93" i="2"/>
  <c r="BH93" i="2"/>
  <c r="BG93" i="2"/>
  <c r="F37" i="2" s="1"/>
  <c r="BF93" i="2"/>
  <c r="X93" i="2"/>
  <c r="V93" i="2"/>
  <c r="T93" i="2"/>
  <c r="P93" i="2"/>
  <c r="BI88" i="2"/>
  <c r="F39" i="2" s="1"/>
  <c r="BH88" i="2"/>
  <c r="BG88" i="2"/>
  <c r="BF88" i="2"/>
  <c r="X88" i="2"/>
  <c r="V88" i="2"/>
  <c r="T88" i="2"/>
  <c r="P88" i="2"/>
  <c r="K62" i="2"/>
  <c r="J62" i="2"/>
  <c r="I62" i="2"/>
  <c r="J81" i="2"/>
  <c r="F79" i="2"/>
  <c r="E77" i="2"/>
  <c r="J56" i="2"/>
  <c r="F54" i="2"/>
  <c r="E52" i="2"/>
  <c r="J24" i="2"/>
  <c r="E24" i="2"/>
  <c r="J57" i="2" s="1"/>
  <c r="J23" i="2"/>
  <c r="J18" i="2"/>
  <c r="E18" i="2"/>
  <c r="F82" i="2" s="1"/>
  <c r="J17" i="2"/>
  <c r="J15" i="2"/>
  <c r="E15" i="2"/>
  <c r="F81" i="2" s="1"/>
  <c r="J14" i="2"/>
  <c r="J12" i="2"/>
  <c r="J54" i="2"/>
  <c r="E7" i="2"/>
  <c r="E50" i="2"/>
  <c r="L50" i="1"/>
  <c r="AM50" i="1"/>
  <c r="AM49" i="1"/>
  <c r="L49" i="1"/>
  <c r="AM47" i="1"/>
  <c r="L47" i="1"/>
  <c r="L45" i="1"/>
  <c r="L44" i="1"/>
  <c r="R102" i="2"/>
  <c r="R141" i="2"/>
  <c r="R123" i="2"/>
  <c r="Q98" i="2"/>
  <c r="Q133" i="2"/>
  <c r="BK123" i="2"/>
  <c r="BK93" i="2"/>
  <c r="R190" i="3"/>
  <c r="R136" i="3"/>
  <c r="R89" i="3"/>
  <c r="Q115" i="3"/>
  <c r="R194" i="3"/>
  <c r="R206" i="3"/>
  <c r="R173" i="3"/>
  <c r="R139" i="4"/>
  <c r="Q108" i="4"/>
  <c r="Q150" i="4"/>
  <c r="Q244" i="4"/>
  <c r="Q139" i="4"/>
  <c r="Q227" i="4"/>
  <c r="Q249" i="4"/>
  <c r="R255" i="4"/>
  <c r="R208" i="4"/>
  <c r="BK170" i="4"/>
  <c r="K99" i="4"/>
  <c r="BE99" i="4" s="1"/>
  <c r="R205" i="5"/>
  <c r="R272" i="5"/>
  <c r="Q101" i="5"/>
  <c r="Q254" i="5"/>
  <c r="R97" i="5"/>
  <c r="R201" i="5"/>
  <c r="R105" i="5"/>
  <c r="Q128" i="5"/>
  <c r="Q282" i="5"/>
  <c r="R328" i="5"/>
  <c r="R157" i="5"/>
  <c r="Q196" i="5"/>
  <c r="Q193" i="5"/>
  <c r="K142" i="5"/>
  <c r="BE142" i="5"/>
  <c r="K265" i="5"/>
  <c r="BE265" i="5"/>
  <c r="BK114" i="5"/>
  <c r="BK157" i="5"/>
  <c r="K254" i="5"/>
  <c r="BE254" i="5"/>
  <c r="BK128" i="5"/>
  <c r="Q392" i="6"/>
  <c r="R275" i="6"/>
  <c r="Q411" i="6"/>
  <c r="R392" i="6"/>
  <c r="Q248" i="6"/>
  <c r="Q531" i="6"/>
  <c r="Q403" i="6"/>
  <c r="Q227" i="6"/>
  <c r="R502" i="6"/>
  <c r="R293" i="6"/>
  <c r="Q138" i="6"/>
  <c r="Q489" i="6"/>
  <c r="R213" i="6"/>
  <c r="Q541" i="6"/>
  <c r="R138" i="6"/>
  <c r="Q484" i="6"/>
  <c r="Q303" i="6"/>
  <c r="Q163" i="6"/>
  <c r="R420" i="6"/>
  <c r="R324" i="6"/>
  <c r="K252" i="6"/>
  <c r="BE252" i="6"/>
  <c r="K556" i="6"/>
  <c r="BE556" i="6"/>
  <c r="BK521" i="6"/>
  <c r="BK268" i="6"/>
  <c r="K446" i="6"/>
  <c r="BE446" i="6"/>
  <c r="K275" i="6"/>
  <c r="BE275" i="6"/>
  <c r="K316" i="6"/>
  <c r="BE316" i="6" s="1"/>
  <c r="BK434" i="6"/>
  <c r="BK111" i="6"/>
  <c r="Q147" i="2"/>
  <c r="BK144" i="2"/>
  <c r="K98" i="2"/>
  <c r="BE98" i="2" s="1"/>
  <c r="BK115" i="2"/>
  <c r="Q190" i="3"/>
  <c r="R111" i="3"/>
  <c r="Q136" i="3"/>
  <c r="R210" i="3"/>
  <c r="R186" i="3"/>
  <c r="Q186" i="3"/>
  <c r="Q234" i="3"/>
  <c r="Q210" i="3"/>
  <c r="R139" i="3"/>
  <c r="Q142" i="3"/>
  <c r="K197" i="3"/>
  <c r="BE197" i="3"/>
  <c r="BK169" i="3"/>
  <c r="BK201" i="3"/>
  <c r="BK119" i="3"/>
  <c r="R232" i="4"/>
  <c r="R143" i="4"/>
  <c r="Q199" i="4"/>
  <c r="Q195" i="4"/>
  <c r="Q174" i="4"/>
  <c r="R271" i="4"/>
  <c r="R103" i="4"/>
  <c r="BK108" i="4"/>
  <c r="R238" i="5"/>
  <c r="Q109" i="5"/>
  <c r="Q124" i="5"/>
  <c r="Q258" i="5"/>
  <c r="Q120" i="5"/>
  <c r="R321" i="5"/>
  <c r="R165" i="5"/>
  <c r="Q287" i="5"/>
  <c r="Q114" i="5"/>
  <c r="Q154" i="5"/>
  <c r="Q230" i="5"/>
  <c r="R210" i="5"/>
  <c r="R279" i="5"/>
  <c r="BK238" i="5"/>
  <c r="K178" i="5"/>
  <c r="BE178" i="5" s="1"/>
  <c r="BK291" i="5"/>
  <c r="BK188" i="5"/>
  <c r="BK201" i="5"/>
  <c r="R297" i="6"/>
  <c r="Q213" i="6"/>
  <c r="R491" i="6"/>
  <c r="R310" i="6"/>
  <c r="R186" i="6"/>
  <c r="Q190" i="6"/>
  <c r="Q449" i="6"/>
  <c r="R283" i="6"/>
  <c r="R423" i="6"/>
  <c r="Q498" i="6"/>
  <c r="Q159" i="6"/>
  <c r="Q517" i="6"/>
  <c r="R166" i="6"/>
  <c r="R509" i="6"/>
  <c r="R373" i="6"/>
  <c r="Q230" i="6"/>
  <c r="Q468" i="6"/>
  <c r="Q310" i="6"/>
  <c r="BK180" i="6"/>
  <c r="K364" i="6"/>
  <c r="BE364" i="6" s="1"/>
  <c r="BK332" i="6"/>
  <c r="BK531" i="6"/>
  <c r="BK472" i="6"/>
  <c r="BK342" i="6"/>
  <c r="K36" i="2"/>
  <c r="BK110" i="2"/>
  <c r="Q139" i="3"/>
  <c r="R100" i="3"/>
  <c r="Q111" i="3"/>
  <c r="R103" i="3"/>
  <c r="R230" i="3"/>
  <c r="R215" i="3"/>
  <c r="R148" i="3"/>
  <c r="BK230" i="3"/>
  <c r="K132" i="3"/>
  <c r="BE132" i="3" s="1"/>
  <c r="K226" i="3"/>
  <c r="BE226" i="3" s="1"/>
  <c r="BK89" i="3"/>
  <c r="K136" i="3"/>
  <c r="BE136" i="3"/>
  <c r="R123" i="4"/>
  <c r="Q94" i="4"/>
  <c r="Q191" i="4"/>
  <c r="Q113" i="4"/>
  <c r="R170" i="4"/>
  <c r="Q147" i="4"/>
  <c r="R187" i="4"/>
  <c r="R212" i="4"/>
  <c r="Q170" i="4"/>
  <c r="BK271" i="4"/>
  <c r="BK232" i="4"/>
  <c r="K215" i="4"/>
  <c r="BE215" i="4" s="1"/>
  <c r="K94" i="4"/>
  <c r="BE94" i="4" s="1"/>
  <c r="R262" i="5"/>
  <c r="R282" i="5"/>
  <c r="R169" i="5"/>
  <c r="Q105" i="5"/>
  <c r="R188" i="5"/>
  <c r="Q97" i="5"/>
  <c r="R310" i="5"/>
  <c r="R193" i="5"/>
  <c r="R294" i="5"/>
  <c r="Q226" i="5"/>
  <c r="Q302" i="5"/>
  <c r="R101" i="5"/>
  <c r="BK150" i="5"/>
  <c r="Q286" i="6"/>
  <c r="Q150" i="6"/>
  <c r="R156" i="6"/>
  <c r="R561" i="6"/>
  <c r="R495" i="6"/>
  <c r="R252" i="6"/>
  <c r="Q171" i="6"/>
  <c r="K434" i="6"/>
  <c r="Q233" i="6"/>
  <c r="R159" i="6"/>
  <c r="R531" i="6"/>
  <c r="Q278" i="6"/>
  <c r="Q156" i="6"/>
  <c r="Q521" i="6"/>
  <c r="R286" i="6"/>
  <c r="R556" i="6"/>
  <c r="Q453" i="6"/>
  <c r="Q316" i="6"/>
  <c r="Q201" i="6"/>
  <c r="Q480" i="6"/>
  <c r="R339" i="6"/>
  <c r="K220" i="6"/>
  <c r="BE220" i="6" s="1"/>
  <c r="BK381" i="6"/>
  <c r="K449" i="6"/>
  <c r="BE449" i="6"/>
  <c r="BK190" i="6"/>
  <c r="BK403" i="6"/>
  <c r="BK411" i="6"/>
  <c r="K176" i="6"/>
  <c r="BE176" i="6" s="1"/>
  <c r="K346" i="6"/>
  <c r="BE346" i="6" s="1"/>
  <c r="K156" i="6"/>
  <c r="BE156" i="6" s="1"/>
  <c r="BK116" i="6"/>
  <c r="R93" i="2"/>
  <c r="Q141" i="2"/>
  <c r="R133" i="2"/>
  <c r="Q115" i="2"/>
  <c r="Q88" i="2"/>
  <c r="F36" i="2"/>
  <c r="BK106" i="2"/>
  <c r="K102" i="2"/>
  <c r="BE102" i="2" s="1"/>
  <c r="Q151" i="3"/>
  <c r="Q132" i="3"/>
  <c r="Q148" i="3"/>
  <c r="R201" i="3"/>
  <c r="Q197" i="3"/>
  <c r="R106" i="3"/>
  <c r="Q178" i="3"/>
  <c r="R151" i="3"/>
  <c r="Q215" i="3"/>
  <c r="R226" i="3"/>
  <c r="R128" i="3"/>
  <c r="R178" i="3"/>
  <c r="K234" i="3"/>
  <c r="BE234" i="3" s="1"/>
  <c r="K154" i="3"/>
  <c r="BE154" i="3" s="1"/>
  <c r="K148" i="3"/>
  <c r="BE148" i="3" s="1"/>
  <c r="BK103" i="3"/>
  <c r="BK186" i="3"/>
  <c r="BK194" i="3"/>
  <c r="BK94" i="3"/>
  <c r="Q219" i="4"/>
  <c r="Q166" i="4"/>
  <c r="Q117" i="4"/>
  <c r="R174" i="4"/>
  <c r="Q156" i="4"/>
  <c r="Q232" i="4"/>
  <c r="R94" i="4"/>
  <c r="Q161" i="4"/>
  <c r="Q271" i="4"/>
  <c r="R147" i="4"/>
  <c r="R199" i="4"/>
  <c r="R249" i="4"/>
  <c r="Q99" i="4"/>
  <c r="K227" i="4"/>
  <c r="BE227" i="4" s="1"/>
  <c r="K249" i="4"/>
  <c r="BE249" i="4"/>
  <c r="K182" i="4"/>
  <c r="BE182" i="4"/>
  <c r="BK236" i="4"/>
  <c r="K178" i="4"/>
  <c r="BE178" i="4" s="1"/>
  <c r="K166" i="4"/>
  <c r="BE166" i="4" s="1"/>
  <c r="BK174" i="4"/>
  <c r="BK139" i="4"/>
  <c r="Q157" i="5"/>
  <c r="Q188" i="5"/>
  <c r="R230" i="5"/>
  <c r="R114" i="5"/>
  <c r="Q201" i="5"/>
  <c r="R109" i="5"/>
  <c r="Q145" i="5"/>
  <c r="R298" i="5"/>
  <c r="Q178" i="5"/>
  <c r="Q315" i="5"/>
  <c r="R246" i="5"/>
  <c r="Q333" i="5"/>
  <c r="R196" i="5"/>
  <c r="Q134" i="6"/>
  <c r="Q476" i="6"/>
  <c r="R398" i="6"/>
  <c r="Q260" i="6"/>
  <c r="R116" i="6"/>
  <c r="R434" i="6"/>
  <c r="Q193" i="6"/>
  <c r="R150" i="6"/>
  <c r="Q565" i="6"/>
  <c r="R524" i="6"/>
  <c r="R480" i="6"/>
  <c r="R223" i="6"/>
  <c r="R504" i="6"/>
  <c r="R255" i="6"/>
  <c r="Q205" i="6"/>
  <c r="Q108" i="6"/>
  <c r="Q556" i="6"/>
  <c r="R484" i="6"/>
  <c r="Q268" i="6"/>
  <c r="BK565" i="6"/>
  <c r="K456" i="6"/>
  <c r="BE456" i="6" s="1"/>
  <c r="K255" i="6"/>
  <c r="BE255" i="6"/>
  <c r="BK385" i="6"/>
  <c r="K223" i="6"/>
  <c r="BE223" i="6"/>
  <c r="BK138" i="6"/>
  <c r="BK423" i="6"/>
  <c r="BK230" i="6"/>
  <c r="K484" i="6"/>
  <c r="BE484" i="6" s="1"/>
  <c r="BK476" i="6"/>
  <c r="BK197" i="6"/>
  <c r="AU54" i="1"/>
  <c r="R115" i="2"/>
  <c r="R169" i="3"/>
  <c r="R145" i="3"/>
  <c r="Q173" i="3"/>
  <c r="Q226" i="3"/>
  <c r="R154" i="3"/>
  <c r="R142" i="3"/>
  <c r="BK178" i="3"/>
  <c r="K145" i="3"/>
  <c r="BE145" i="3"/>
  <c r="K128" i="3"/>
  <c r="BE128" i="3" s="1"/>
  <c r="K115" i="3"/>
  <c r="BE115" i="3"/>
  <c r="R178" i="4"/>
  <c r="R178" i="5"/>
  <c r="Q218" i="5"/>
  <c r="Q310" i="5"/>
  <c r="R154" i="5"/>
  <c r="BK242" i="5"/>
  <c r="K226" i="5"/>
  <c r="BE226" i="5"/>
  <c r="BK145" i="5"/>
  <c r="K101" i="5"/>
  <c r="BE101" i="5" s="1"/>
  <c r="Q373" i="6"/>
  <c r="Q216" i="6"/>
  <c r="Q407" i="6"/>
  <c r="Q252" i="6"/>
  <c r="R209" i="6"/>
  <c r="R521" i="6"/>
  <c r="Q442" i="6"/>
  <c r="R227" i="6"/>
  <c r="Q491" i="6"/>
  <c r="R306" i="6"/>
  <c r="Q101" i="6"/>
  <c r="R537" i="6"/>
  <c r="Q300" i="6"/>
  <c r="R88" i="2"/>
  <c r="Q128" i="2"/>
  <c r="Q110" i="2"/>
  <c r="Q103" i="3"/>
  <c r="Q97" i="3"/>
  <c r="R238" i="3"/>
  <c r="R223" i="4"/>
  <c r="R191" i="4"/>
  <c r="R227" i="4"/>
  <c r="Q208" i="4"/>
  <c r="R99" i="4"/>
  <c r="R166" i="4"/>
  <c r="Q203" i="4"/>
  <c r="Q236" i="4"/>
  <c r="R161" i="4"/>
  <c r="K143" i="4"/>
  <c r="BE143" i="4"/>
  <c r="K203" i="4"/>
  <c r="BE203" i="4"/>
  <c r="BK195" i="4"/>
  <c r="Q294" i="5"/>
  <c r="Q150" i="5"/>
  <c r="R132" i="5"/>
  <c r="Q305" i="5"/>
  <c r="Q142" i="5"/>
  <c r="Q161" i="5"/>
  <c r="R142" i="5"/>
  <c r="R265" i="5"/>
  <c r="R254" i="5"/>
  <c r="Q291" i="5"/>
  <c r="R258" i="5"/>
  <c r="R150" i="5"/>
  <c r="BK272" i="5"/>
  <c r="K294" i="5"/>
  <c r="BE294" i="5"/>
  <c r="BK205" i="5"/>
  <c r="K124" i="5"/>
  <c r="BE124" i="5" s="1"/>
  <c r="Q495" i="6"/>
  <c r="Q306" i="6"/>
  <c r="Q255" i="6"/>
  <c r="Q398" i="6"/>
  <c r="Q275" i="6"/>
  <c r="R201" i="6"/>
  <c r="R507" i="6"/>
  <c r="Q416" i="6"/>
  <c r="R216" i="6"/>
  <c r="Q507" i="6"/>
  <c r="Q197" i="6"/>
  <c r="R550" i="6"/>
  <c r="Q487" i="6"/>
  <c r="Q283" i="6"/>
  <c r="R141" i="6"/>
  <c r="Q446" i="6"/>
  <c r="R197" i="6"/>
  <c r="R456" i="6"/>
  <c r="R240" i="6"/>
  <c r="Q550" i="6"/>
  <c r="Q364" i="6"/>
  <c r="R541" i="6"/>
  <c r="R442" i="6"/>
  <c r="R260" i="6"/>
  <c r="R513" i="6"/>
  <c r="R403" i="6"/>
  <c r="BK513" i="6"/>
  <c r="BK561" i="6"/>
  <c r="K297" i="6"/>
  <c r="BE297" i="6" s="1"/>
  <c r="BK150" i="6"/>
  <c r="BK504" i="6"/>
  <c r="K243" i="6"/>
  <c r="BE243" i="6"/>
  <c r="K491" i="6"/>
  <c r="BE491" i="6"/>
  <c r="BK240" i="6"/>
  <c r="BK209" i="6"/>
  <c r="Q144" i="2"/>
  <c r="R119" i="2"/>
  <c r="Q102" i="2"/>
  <c r="R128" i="2"/>
  <c r="BK147" i="2"/>
  <c r="Q238" i="3"/>
  <c r="Q145" i="3"/>
  <c r="Q128" i="3"/>
  <c r="BK190" i="3"/>
  <c r="BK210" i="3"/>
  <c r="K111" i="3"/>
  <c r="BE111" i="3" s="1"/>
  <c r="K173" i="3"/>
  <c r="BE173" i="3" s="1"/>
  <c r="K106" i="3"/>
  <c r="BE106" i="3" s="1"/>
  <c r="Q129" i="4"/>
  <c r="Q212" i="4"/>
  <c r="Q178" i="4"/>
  <c r="Q103" i="4"/>
  <c r="Q187" i="4"/>
  <c r="R236" i="4"/>
  <c r="Q263" i="4"/>
  <c r="R195" i="4"/>
  <c r="R182" i="4"/>
  <c r="Q123" i="4"/>
  <c r="BK244" i="4"/>
  <c r="K255" i="4"/>
  <c r="BE255" i="4"/>
  <c r="R287" i="5"/>
  <c r="R242" i="5"/>
  <c r="R128" i="5"/>
  <c r="Q272" i="5"/>
  <c r="R161" i="5"/>
  <c r="K321" i="5"/>
  <c r="BE321" i="5"/>
  <c r="K154" i="5"/>
  <c r="BE154" i="5"/>
  <c r="K173" i="5"/>
  <c r="BE173" i="5" s="1"/>
  <c r="BK210" i="5"/>
  <c r="Q288" i="6"/>
  <c r="R171" i="6"/>
  <c r="R233" i="6"/>
  <c r="R101" i="6"/>
  <c r="R416" i="6"/>
  <c r="Q346" i="6"/>
  <c r="Q220" i="6"/>
  <c r="Q97" i="6"/>
  <c r="Q423" i="6"/>
  <c r="Q183" i="6"/>
  <c r="R553" i="6"/>
  <c r="Q342" i="6"/>
  <c r="R125" i="6"/>
  <c r="R411" i="6"/>
  <c r="R180" i="6"/>
  <c r="Q420" i="6"/>
  <c r="R453" i="6"/>
  <c r="R205" i="6"/>
  <c r="Q537" i="6"/>
  <c r="R163" i="6"/>
  <c r="Q385" i="6"/>
  <c r="Q324" i="6"/>
  <c r="Q504" i="6"/>
  <c r="Q381" i="6"/>
  <c r="K537" i="6"/>
  <c r="BE537" i="6"/>
  <c r="BK134" i="6"/>
  <c r="BK502" i="6"/>
  <c r="BK487" i="6"/>
  <c r="K509" i="6"/>
  <c r="BE509" i="6"/>
  <c r="BK416" i="6"/>
  <c r="K465" i="6"/>
  <c r="BE465" i="6"/>
  <c r="K101" i="6"/>
  <c r="BE101" i="6"/>
  <c r="Q93" i="2"/>
  <c r="R137" i="2"/>
  <c r="Q123" i="2"/>
  <c r="Q106" i="2"/>
  <c r="F38" i="2"/>
  <c r="Q89" i="3"/>
  <c r="Q230" i="3"/>
  <c r="R234" i="3"/>
  <c r="Q164" i="3"/>
  <c r="R119" i="3"/>
  <c r="K215" i="3"/>
  <c r="BE215" i="3"/>
  <c r="K142" i="3"/>
  <c r="BE142" i="3"/>
  <c r="BK139" i="3"/>
  <c r="K164" i="3"/>
  <c r="BE164" i="3" s="1"/>
  <c r="BK100" i="3"/>
  <c r="Q143" i="4"/>
  <c r="R219" i="4"/>
  <c r="R129" i="4"/>
  <c r="BK113" i="4"/>
  <c r="K156" i="4"/>
  <c r="BE156" i="4"/>
  <c r="BK150" i="4"/>
  <c r="Q265" i="5"/>
  <c r="R173" i="5"/>
  <c r="Q205" i="5"/>
  <c r="Q262" i="5"/>
  <c r="Q173" i="5"/>
  <c r="R305" i="5"/>
  <c r="R124" i="5"/>
  <c r="R145" i="5"/>
  <c r="R291" i="5"/>
  <c r="R333" i="5"/>
  <c r="R226" i="5"/>
  <c r="R182" i="5"/>
  <c r="BK287" i="5"/>
  <c r="BK298" i="5"/>
  <c r="K328" i="5"/>
  <c r="BE328" i="5" s="1"/>
  <c r="BK165" i="5"/>
  <c r="K161" i="5"/>
  <c r="BE161" i="5" s="1"/>
  <c r="Q351" i="6"/>
  <c r="R248" i="6"/>
  <c r="Q456" i="6"/>
  <c r="Q320" i="6"/>
  <c r="R108" i="6"/>
  <c r="R449" i="6"/>
  <c r="R288" i="6"/>
  <c r="Q125" i="6"/>
  <c r="R487" i="6"/>
  <c r="R243" i="6"/>
  <c r="Q111" i="6"/>
  <c r="Q513" i="6"/>
  <c r="R303" i="6"/>
  <c r="R193" i="6"/>
  <c r="R97" i="6"/>
  <c r="R351" i="6"/>
  <c r="Q236" i="6"/>
  <c r="Q116" i="6"/>
  <c r="Q561" i="6"/>
  <c r="Q434" i="6"/>
  <c r="Q180" i="6"/>
  <c r="R355" i="6"/>
  <c r="Q553" i="6"/>
  <c r="R364" i="6"/>
  <c r="R236" i="6"/>
  <c r="R517" i="6"/>
  <c r="R316" i="6"/>
  <c r="BK233" i="6"/>
  <c r="K286" i="6"/>
  <c r="BE286" i="6" s="1"/>
  <c r="BK373" i="6"/>
  <c r="K201" i="6"/>
  <c r="BE201" i="6"/>
  <c r="K306" i="6"/>
  <c r="BE306" i="6"/>
  <c r="K186" i="6"/>
  <c r="BE186" i="6"/>
  <c r="R147" i="2"/>
  <c r="Q119" i="2"/>
  <c r="R106" i="2"/>
  <c r="Q137" i="2"/>
  <c r="BK141" i="2"/>
  <c r="BK137" i="2"/>
  <c r="BK119" i="2"/>
  <c r="Q201" i="3"/>
  <c r="Q106" i="3"/>
  <c r="Q119" i="3"/>
  <c r="R94" i="3"/>
  <c r="Q94" i="3"/>
  <c r="R197" i="3"/>
  <c r="Q194" i="3"/>
  <c r="R132" i="3"/>
  <c r="R164" i="3"/>
  <c r="R108" i="4"/>
  <c r="R113" i="4"/>
  <c r="Q223" i="4"/>
  <c r="Q255" i="4"/>
  <c r="R156" i="4"/>
  <c r="Q135" i="4"/>
  <c r="R150" i="4"/>
  <c r="BK263" i="4"/>
  <c r="BK240" i="4"/>
  <c r="K191" i="4"/>
  <c r="BE191" i="4" s="1"/>
  <c r="K123" i="4"/>
  <c r="BE123" i="4" s="1"/>
  <c r="R302" i="5"/>
  <c r="R218" i="5"/>
  <c r="Q242" i="5"/>
  <c r="Q279" i="5"/>
  <c r="Q169" i="5"/>
  <c r="Q238" i="5"/>
  <c r="Q137" i="5"/>
  <c r="R120" i="5"/>
  <c r="Q246" i="5"/>
  <c r="Q298" i="5"/>
  <c r="Q328" i="5"/>
  <c r="Q321" i="5"/>
  <c r="BK282" i="5"/>
  <c r="K169" i="5"/>
  <c r="BE169" i="5"/>
  <c r="BK310" i="5"/>
  <c r="K137" i="5"/>
  <c r="BE137" i="5" s="1"/>
  <c r="BK109" i="5"/>
  <c r="R472" i="6"/>
  <c r="Q243" i="6"/>
  <c r="R468" i="6"/>
  <c r="R346" i="6"/>
  <c r="Q223" i="6"/>
  <c r="R190" i="6"/>
  <c r="Q472" i="6"/>
  <c r="Q297" i="6"/>
  <c r="R134" i="6"/>
  <c r="R476" i="6"/>
  <c r="Q293" i="6"/>
  <c r="Q141" i="6"/>
  <c r="R545" i="6"/>
  <c r="Q465" i="6"/>
  <c r="R183" i="6"/>
  <c r="Q332" i="6"/>
  <c r="Q209" i="6"/>
  <c r="R489" i="6"/>
  <c r="R528" i="6"/>
  <c r="R300" i="6"/>
  <c r="Q176" i="6"/>
  <c r="Q524" i="6"/>
  <c r="Q186" i="6"/>
  <c r="R407" i="6"/>
  <c r="Q355" i="6"/>
  <c r="Q240" i="6"/>
  <c r="R176" i="6"/>
  <c r="R465" i="6"/>
  <c r="R332" i="6"/>
  <c r="K550" i="6"/>
  <c r="BE550" i="6" s="1"/>
  <c r="BK166" i="6"/>
  <c r="K524" i="6"/>
  <c r="BE524" i="6"/>
  <c r="BK495" i="6"/>
  <c r="K398" i="6"/>
  <c r="BE398" i="6"/>
  <c r="BK213" i="6"/>
  <c r="K355" i="6"/>
  <c r="BE355" i="6" s="1"/>
  <c r="BK468" i="6"/>
  <c r="BK97" i="6"/>
  <c r="K283" i="6"/>
  <c r="BE283" i="6" s="1"/>
  <c r="K163" i="6"/>
  <c r="BE163" i="6" s="1"/>
  <c r="R144" i="2"/>
  <c r="R110" i="2"/>
  <c r="R98" i="2"/>
  <c r="K141" i="2"/>
  <c r="BK133" i="2"/>
  <c r="BK128" i="2"/>
  <c r="BK88" i="2"/>
  <c r="K178" i="3"/>
  <c r="Q206" i="3"/>
  <c r="R97" i="3"/>
  <c r="Q169" i="3"/>
  <c r="Q154" i="3"/>
  <c r="R115" i="3"/>
  <c r="Q100" i="3"/>
  <c r="BK238" i="3"/>
  <c r="K151" i="3"/>
  <c r="BE151" i="3" s="1"/>
  <c r="K97" i="3"/>
  <c r="BE97" i="3" s="1"/>
  <c r="K206" i="3"/>
  <c r="BE206" i="3" s="1"/>
  <c r="Q240" i="4"/>
  <c r="R135" i="4"/>
  <c r="R215" i="4"/>
  <c r="R117" i="4"/>
  <c r="R240" i="4"/>
  <c r="R263" i="4"/>
  <c r="Q215" i="4"/>
  <c r="Q182" i="4"/>
  <c r="R244" i="4"/>
  <c r="R203" i="4"/>
  <c r="BK219" i="4"/>
  <c r="K135" i="4"/>
  <c r="BE135" i="4" s="1"/>
  <c r="BK208" i="4"/>
  <c r="BK129" i="4"/>
  <c r="Q182" i="5"/>
  <c r="Q210" i="5"/>
  <c r="Q165" i="5"/>
  <c r="R315" i="5"/>
  <c r="R137" i="5"/>
  <c r="Q132" i="5"/>
  <c r="BK182" i="5"/>
  <c r="BK258" i="5"/>
  <c r="K305" i="5"/>
  <c r="BE305" i="5"/>
  <c r="K97" i="5"/>
  <c r="BE97" i="5"/>
  <c r="K193" i="5"/>
  <c r="BE193" i="5"/>
  <c r="K218" i="5"/>
  <c r="BE218" i="5"/>
  <c r="R498" i="6"/>
  <c r="R342" i="6"/>
  <c r="R268" i="6"/>
  <c r="Q166" i="6"/>
  <c r="Q339" i="6"/>
  <c r="R220" i="6"/>
  <c r="BK156" i="6"/>
  <c r="Q509" i="6"/>
  <c r="R446" i="6"/>
  <c r="R278" i="6"/>
  <c r="R385" i="6"/>
  <c r="Q502" i="6"/>
  <c r="R565" i="6"/>
  <c r="R230" i="6"/>
  <c r="Q545" i="6"/>
  <c r="R327" i="6"/>
  <c r="R111" i="6"/>
  <c r="R381" i="6"/>
  <c r="Q327" i="6"/>
  <c r="Q528" i="6"/>
  <c r="R320" i="6"/>
  <c r="BK293" i="6"/>
  <c r="BK303" i="6"/>
  <c r="BK545" i="6"/>
  <c r="BK320" i="6"/>
  <c r="K489" i="6"/>
  <c r="BE489" i="6" s="1"/>
  <c r="K327" i="6"/>
  <c r="BE327" i="6" s="1"/>
  <c r="T87" i="2" l="1"/>
  <c r="X122" i="2"/>
  <c r="T177" i="3"/>
  <c r="R214" i="3"/>
  <c r="J66" i="3" s="1"/>
  <c r="T93" i="4"/>
  <c r="R186" i="4"/>
  <c r="J67" i="4" s="1"/>
  <c r="V239" i="4"/>
  <c r="T119" i="5"/>
  <c r="Q141" i="5"/>
  <c r="I66" i="5"/>
  <c r="X192" i="5"/>
  <c r="X191" i="5" s="1"/>
  <c r="Q192" i="5"/>
  <c r="Q191" i="5" s="1"/>
  <c r="I69" i="5" s="1"/>
  <c r="R192" i="5"/>
  <c r="J70" i="5" s="1"/>
  <c r="T286" i="5"/>
  <c r="X309" i="5"/>
  <c r="T136" i="2"/>
  <c r="V93" i="4"/>
  <c r="V155" i="4"/>
  <c r="V149" i="4" s="1"/>
  <c r="R155" i="4"/>
  <c r="J65" i="4"/>
  <c r="V165" i="4"/>
  <c r="X119" i="5"/>
  <c r="V141" i="5"/>
  <c r="X200" i="5"/>
  <c r="R264" i="5"/>
  <c r="J72" i="5"/>
  <c r="R286" i="5"/>
  <c r="J73" i="5" s="1"/>
  <c r="V107" i="6"/>
  <c r="X175" i="6"/>
  <c r="V315" i="6"/>
  <c r="T415" i="6"/>
  <c r="V87" i="2"/>
  <c r="Q122" i="2"/>
  <c r="I64" i="2"/>
  <c r="T214" i="3"/>
  <c r="X186" i="4"/>
  <c r="Q239" i="4"/>
  <c r="I71" i="4" s="1"/>
  <c r="Q96" i="5"/>
  <c r="X149" i="5"/>
  <c r="X95" i="5" s="1"/>
  <c r="X107" i="6"/>
  <c r="R175" i="6"/>
  <c r="J66" i="6"/>
  <c r="X315" i="6"/>
  <c r="Q415" i="6"/>
  <c r="I71" i="6"/>
  <c r="X87" i="2"/>
  <c r="BK136" i="2"/>
  <c r="K136" i="2"/>
  <c r="K65" i="2" s="1"/>
  <c r="R93" i="3"/>
  <c r="J64" i="3"/>
  <c r="Q93" i="4"/>
  <c r="T165" i="4"/>
  <c r="Q165" i="4"/>
  <c r="I66" i="4" s="1"/>
  <c r="R239" i="4"/>
  <c r="J71" i="4"/>
  <c r="V96" i="5"/>
  <c r="Q107" i="6"/>
  <c r="I65" i="6"/>
  <c r="T235" i="6"/>
  <c r="T363" i="6"/>
  <c r="X415" i="6"/>
  <c r="V475" i="6"/>
  <c r="Q87" i="2"/>
  <c r="I63" i="2"/>
  <c r="V136" i="2"/>
  <c r="X93" i="3"/>
  <c r="X214" i="3"/>
  <c r="R93" i="4"/>
  <c r="Q155" i="4"/>
  <c r="I65" i="4"/>
  <c r="R165" i="4"/>
  <c r="J66" i="4"/>
  <c r="X239" i="4"/>
  <c r="T96" i="5"/>
  <c r="Q149" i="5"/>
  <c r="I67" i="5" s="1"/>
  <c r="R200" i="5"/>
  <c r="J71" i="5"/>
  <c r="V309" i="5"/>
  <c r="T96" i="6"/>
  <c r="T95" i="6"/>
  <c r="X96" i="6"/>
  <c r="X95" i="6" s="1"/>
  <c r="Q175" i="6"/>
  <c r="I66" i="6"/>
  <c r="R315" i="6"/>
  <c r="J68" i="6"/>
  <c r="V415" i="6"/>
  <c r="Q475" i="6"/>
  <c r="I72" i="6"/>
  <c r="T122" i="2"/>
  <c r="R136" i="2"/>
  <c r="J65" i="2" s="1"/>
  <c r="Q93" i="3"/>
  <c r="I64" i="3" s="1"/>
  <c r="Q177" i="3"/>
  <c r="I65" i="3"/>
  <c r="X165" i="4"/>
  <c r="R141" i="5"/>
  <c r="J66" i="5"/>
  <c r="T200" i="5"/>
  <c r="X264" i="5"/>
  <c r="X286" i="5"/>
  <c r="R309" i="5"/>
  <c r="J74" i="5" s="1"/>
  <c r="T107" i="6"/>
  <c r="Q235" i="6"/>
  <c r="I67" i="6"/>
  <c r="V363" i="6"/>
  <c r="T402" i="6"/>
  <c r="R119" i="5"/>
  <c r="J64" i="5"/>
  <c r="T149" i="5"/>
  <c r="V200" i="5"/>
  <c r="V264" i="5"/>
  <c r="V286" i="5"/>
  <c r="Q309" i="5"/>
  <c r="I74" i="5"/>
  <c r="X235" i="6"/>
  <c r="X363" i="6"/>
  <c r="V402" i="6"/>
  <c r="X483" i="6"/>
  <c r="V96" i="6"/>
  <c r="V95" i="6"/>
  <c r="Q315" i="6"/>
  <c r="I68" i="6"/>
  <c r="R415" i="6"/>
  <c r="J71" i="6" s="1"/>
  <c r="T475" i="6"/>
  <c r="X475" i="6"/>
  <c r="R475" i="6"/>
  <c r="J72" i="6"/>
  <c r="V122" i="2"/>
  <c r="X136" i="2"/>
  <c r="T93" i="3"/>
  <c r="T86" i="3"/>
  <c r="AW56" i="1"/>
  <c r="X177" i="3"/>
  <c r="V214" i="3"/>
  <c r="X93" i="4"/>
  <c r="X155" i="4"/>
  <c r="X149" i="4"/>
  <c r="Q186" i="4"/>
  <c r="I67" i="4"/>
  <c r="T239" i="4"/>
  <c r="V119" i="5"/>
  <c r="V149" i="5"/>
  <c r="Q96" i="6"/>
  <c r="Q95" i="6" s="1"/>
  <c r="T175" i="6"/>
  <c r="Q363" i="6"/>
  <c r="I69" i="6" s="1"/>
  <c r="X402" i="6"/>
  <c r="R483" i="6"/>
  <c r="J73" i="6" s="1"/>
  <c r="V177" i="3"/>
  <c r="Q214" i="3"/>
  <c r="I66" i="3" s="1"/>
  <c r="T155" i="4"/>
  <c r="T149" i="4"/>
  <c r="T186" i="4"/>
  <c r="BK231" i="4"/>
  <c r="K231" i="4"/>
  <c r="K70" i="4" s="1"/>
  <c r="V231" i="4"/>
  <c r="V230" i="4"/>
  <c r="X231" i="4"/>
  <c r="X230" i="4"/>
  <c r="R231" i="4"/>
  <c r="J70" i="4" s="1"/>
  <c r="X96" i="5"/>
  <c r="X141" i="5"/>
  <c r="R149" i="5"/>
  <c r="J67" i="5" s="1"/>
  <c r="Q200" i="5"/>
  <c r="I71" i="5"/>
  <c r="Q264" i="5"/>
  <c r="I72" i="5"/>
  <c r="R107" i="6"/>
  <c r="J65" i="6" s="1"/>
  <c r="R235" i="6"/>
  <c r="J67" i="6"/>
  <c r="R363" i="6"/>
  <c r="J69" i="6" s="1"/>
  <c r="R402" i="6"/>
  <c r="J70" i="6" s="1"/>
  <c r="T483" i="6"/>
  <c r="R87" i="2"/>
  <c r="R85" i="2" s="1"/>
  <c r="J61" i="2" s="1"/>
  <c r="K31" i="2" s="1"/>
  <c r="AT55" i="1" s="1"/>
  <c r="R122" i="2"/>
  <c r="J64" i="2"/>
  <c r="V186" i="4"/>
  <c r="T231" i="4"/>
  <c r="T230" i="4"/>
  <c r="Q231" i="4"/>
  <c r="Q230" i="4" s="1"/>
  <c r="I69" i="4" s="1"/>
  <c r="R96" i="5"/>
  <c r="T264" i="5"/>
  <c r="Q286" i="5"/>
  <c r="I73" i="5" s="1"/>
  <c r="T309" i="5"/>
  <c r="V235" i="6"/>
  <c r="Q402" i="6"/>
  <c r="I70" i="6" s="1"/>
  <c r="V483" i="6"/>
  <c r="BK122" i="2"/>
  <c r="K122" i="2" s="1"/>
  <c r="K64" i="2" s="1"/>
  <c r="Q136" i="2"/>
  <c r="I65" i="2" s="1"/>
  <c r="V93" i="3"/>
  <c r="R177" i="3"/>
  <c r="J65" i="3" s="1"/>
  <c r="Q119" i="5"/>
  <c r="I64" i="5" s="1"/>
  <c r="T141" i="5"/>
  <c r="T192" i="5"/>
  <c r="T191" i="5" s="1"/>
  <c r="V192" i="5"/>
  <c r="V191" i="5"/>
  <c r="R96" i="6"/>
  <c r="R95" i="6" s="1"/>
  <c r="V175" i="6"/>
  <c r="T315" i="6"/>
  <c r="Q483" i="6"/>
  <c r="I73" i="6"/>
  <c r="Q88" i="3"/>
  <c r="I63" i="3" s="1"/>
  <c r="Q149" i="4"/>
  <c r="I64" i="4" s="1"/>
  <c r="R136" i="5"/>
  <c r="J65" i="5"/>
  <c r="BK88" i="3"/>
  <c r="K88" i="3" s="1"/>
  <c r="K63" i="3" s="1"/>
  <c r="Q226" i="4"/>
  <c r="I68" i="4" s="1"/>
  <c r="Q136" i="5"/>
  <c r="I65" i="5" s="1"/>
  <c r="R187" i="5"/>
  <c r="J68" i="5"/>
  <c r="R226" i="4"/>
  <c r="J68" i="4" s="1"/>
  <c r="R88" i="3"/>
  <c r="R87" i="3" s="1"/>
  <c r="J62" i="3" s="1"/>
  <c r="Q187" i="5"/>
  <c r="I68" i="5" s="1"/>
  <c r="BK564" i="6"/>
  <c r="K564" i="6"/>
  <c r="K74" i="6" s="1"/>
  <c r="R149" i="4"/>
  <c r="J64" i="4"/>
  <c r="R564" i="6"/>
  <c r="J74" i="6" s="1"/>
  <c r="BK187" i="5"/>
  <c r="K187" i="5" s="1"/>
  <c r="K68" i="5" s="1"/>
  <c r="Q564" i="6"/>
  <c r="I74" i="6" s="1"/>
  <c r="BE434" i="6"/>
  <c r="J57" i="6"/>
  <c r="F56" i="6"/>
  <c r="E84" i="6"/>
  <c r="F57" i="6"/>
  <c r="J88" i="6"/>
  <c r="J57" i="5"/>
  <c r="F56" i="5"/>
  <c r="J88" i="5"/>
  <c r="F91" i="5"/>
  <c r="E50" i="5"/>
  <c r="J88" i="4"/>
  <c r="E50" i="4"/>
  <c r="F87" i="4"/>
  <c r="F88" i="4"/>
  <c r="J54" i="4"/>
  <c r="J54" i="3"/>
  <c r="J83" i="3"/>
  <c r="E50" i="3"/>
  <c r="F56" i="3"/>
  <c r="Q85" i="2"/>
  <c r="I61" i="2" s="1"/>
  <c r="K30" i="2" s="1"/>
  <c r="AS55" i="1" s="1"/>
  <c r="F83" i="3"/>
  <c r="BE178" i="3"/>
  <c r="AY55" i="1"/>
  <c r="BC55" i="1"/>
  <c r="F56" i="2"/>
  <c r="E75" i="2"/>
  <c r="J82" i="2"/>
  <c r="BE141" i="2"/>
  <c r="BD55" i="1"/>
  <c r="BE55" i="1"/>
  <c r="F57" i="2"/>
  <c r="J79" i="2"/>
  <c r="BF55" i="1"/>
  <c r="K106" i="2"/>
  <c r="BE106" i="2" s="1"/>
  <c r="K110" i="2"/>
  <c r="BE110" i="2"/>
  <c r="BK136" i="3"/>
  <c r="K89" i="3"/>
  <c r="BE89" i="3"/>
  <c r="BK182" i="4"/>
  <c r="K113" i="4"/>
  <c r="BE113" i="4"/>
  <c r="K236" i="4"/>
  <c r="BE236" i="4"/>
  <c r="K139" i="4"/>
  <c r="BE139" i="4" s="1"/>
  <c r="K170" i="4"/>
  <c r="BE170" i="4"/>
  <c r="BK227" i="4"/>
  <c r="BK226" i="4"/>
  <c r="K226" i="4"/>
  <c r="K68" i="4" s="1"/>
  <c r="K272" i="5"/>
  <c r="BE272" i="5"/>
  <c r="K258" i="5"/>
  <c r="BE258" i="5"/>
  <c r="BK333" i="5"/>
  <c r="F37" i="5"/>
  <c r="BD58" i="1" s="1"/>
  <c r="K197" i="6"/>
  <c r="BE197" i="6" s="1"/>
  <c r="K134" i="6"/>
  <c r="BE134" i="6"/>
  <c r="BK159" i="6"/>
  <c r="K521" i="6"/>
  <c r="BE521" i="6"/>
  <c r="K565" i="6"/>
  <c r="BE565" i="6"/>
  <c r="K150" i="6"/>
  <c r="BE150" i="6"/>
  <c r="BK491" i="6"/>
  <c r="K248" i="6"/>
  <c r="BE248" i="6" s="1"/>
  <c r="K116" i="6"/>
  <c r="BE116" i="6"/>
  <c r="BK297" i="6"/>
  <c r="K230" i="6"/>
  <c r="BE230" i="6"/>
  <c r="K541" i="6"/>
  <c r="BE541" i="6"/>
  <c r="K411" i="6"/>
  <c r="BE411" i="6"/>
  <c r="BK243" i="6"/>
  <c r="K373" i="6"/>
  <c r="BE373" i="6" s="1"/>
  <c r="K268" i="6"/>
  <c r="BE268" i="6"/>
  <c r="K93" i="2"/>
  <c r="BE93" i="2" s="1"/>
  <c r="BK154" i="3"/>
  <c r="BK132" i="3"/>
  <c r="K186" i="3"/>
  <c r="BE186" i="3"/>
  <c r="K210" i="3"/>
  <c r="BE210" i="3" s="1"/>
  <c r="BK128" i="3"/>
  <c r="K201" i="3"/>
  <c r="BE201" i="3"/>
  <c r="K100" i="3"/>
  <c r="BE100" i="3"/>
  <c r="BK94" i="4"/>
  <c r="K208" i="4"/>
  <c r="BE208" i="4" s="1"/>
  <c r="K187" i="4"/>
  <c r="BE187" i="4"/>
  <c r="K244" i="4"/>
  <c r="BE244" i="4" s="1"/>
  <c r="F39" i="4"/>
  <c r="BF57" i="1" s="1"/>
  <c r="BK132" i="5"/>
  <c r="BK178" i="5"/>
  <c r="BK120" i="5"/>
  <c r="BK154" i="5"/>
  <c r="K188" i="5"/>
  <c r="BE188" i="5" s="1"/>
  <c r="F38" i="6"/>
  <c r="BE59" i="1" s="1"/>
  <c r="K36" i="3"/>
  <c r="AY56" i="1" s="1"/>
  <c r="K199" i="4"/>
  <c r="BE199" i="4" s="1"/>
  <c r="K212" i="4"/>
  <c r="BE212" i="4" s="1"/>
  <c r="BK178" i="4"/>
  <c r="F36" i="5"/>
  <c r="BC58" i="1"/>
  <c r="K502" i="6"/>
  <c r="BE502" i="6"/>
  <c r="K385" i="6"/>
  <c r="BE385" i="6"/>
  <c r="BK324" i="6"/>
  <c r="BK193" i="6"/>
  <c r="BK300" i="6"/>
  <c r="K468" i="6"/>
  <c r="BE468" i="6" s="1"/>
  <c r="BK176" i="6"/>
  <c r="BK453" i="6"/>
  <c r="BK355" i="6"/>
  <c r="BK236" i="6"/>
  <c r="K97" i="6"/>
  <c r="BE97" i="6" s="1"/>
  <c r="BK398" i="6"/>
  <c r="BK327" i="6"/>
  <c r="BK465" i="6"/>
  <c r="BK206" i="3"/>
  <c r="K194" i="3"/>
  <c r="BE194" i="3" s="1"/>
  <c r="BK106" i="3"/>
  <c r="K103" i="3"/>
  <c r="BE103" i="3"/>
  <c r="BK151" i="3"/>
  <c r="BK97" i="3"/>
  <c r="F36" i="4"/>
  <c r="BC57" i="1" s="1"/>
  <c r="BK101" i="5"/>
  <c r="BK328" i="5"/>
  <c r="BK124" i="5"/>
  <c r="BK218" i="5"/>
  <c r="K262" i="5"/>
  <c r="BE262" i="5"/>
  <c r="K279" i="5"/>
  <c r="BE279" i="5"/>
  <c r="K287" i="5"/>
  <c r="BE287" i="5"/>
  <c r="K298" i="5"/>
  <c r="BE298" i="5"/>
  <c r="K36" i="6"/>
  <c r="AY59" i="1"/>
  <c r="K123" i="2"/>
  <c r="BE123" i="2"/>
  <c r="K128" i="2"/>
  <c r="BE128" i="2"/>
  <c r="K238" i="3"/>
  <c r="BE238" i="3"/>
  <c r="F36" i="3"/>
  <c r="BC56" i="1"/>
  <c r="BK123" i="4"/>
  <c r="BK156" i="4"/>
  <c r="BK155" i="4"/>
  <c r="K155" i="4"/>
  <c r="K65" i="4" s="1"/>
  <c r="K150" i="4"/>
  <c r="BE150" i="4" s="1"/>
  <c r="K195" i="4"/>
  <c r="BE195" i="4"/>
  <c r="K108" i="4"/>
  <c r="BE108" i="4" s="1"/>
  <c r="BK321" i="5"/>
  <c r="K36" i="5"/>
  <c r="AY58" i="1" s="1"/>
  <c r="BK484" i="6"/>
  <c r="K513" i="6"/>
  <c r="BE513" i="6" s="1"/>
  <c r="BK446" i="6"/>
  <c r="K260" i="6"/>
  <c r="BE260" i="6" s="1"/>
  <c r="K240" i="6"/>
  <c r="BE240" i="6"/>
  <c r="K342" i="6"/>
  <c r="BE342" i="6"/>
  <c r="BK227" i="6"/>
  <c r="BK255" i="6"/>
  <c r="K209" i="6"/>
  <c r="BE209" i="6"/>
  <c r="K545" i="6"/>
  <c r="BE545" i="6"/>
  <c r="BK316" i="6"/>
  <c r="K531" i="6"/>
  <c r="BE531" i="6"/>
  <c r="K472" i="6"/>
  <c r="BE472" i="6" s="1"/>
  <c r="BK517" i="6"/>
  <c r="K487" i="6"/>
  <c r="BE487" i="6" s="1"/>
  <c r="BK407" i="6"/>
  <c r="BK402" i="6"/>
  <c r="K402" i="6" s="1"/>
  <c r="K70" i="6" s="1"/>
  <c r="K88" i="2"/>
  <c r="BE88" i="2" s="1"/>
  <c r="F37" i="3"/>
  <c r="BD56" i="1"/>
  <c r="BK203" i="4"/>
  <c r="K161" i="4"/>
  <c r="BE161" i="4" s="1"/>
  <c r="BK117" i="4"/>
  <c r="K232" i="4"/>
  <c r="BE232" i="4"/>
  <c r="K230" i="5"/>
  <c r="BE230" i="5"/>
  <c r="K291" i="5"/>
  <c r="BE291" i="5" s="1"/>
  <c r="K310" i="5"/>
  <c r="BE310" i="5"/>
  <c r="BK246" i="5"/>
  <c r="K238" i="5"/>
  <c r="BE238" i="5" s="1"/>
  <c r="F38" i="5"/>
  <c r="BE58" i="1"/>
  <c r="BK537" i="6"/>
  <c r="BK310" i="6"/>
  <c r="BK201" i="6"/>
  <c r="BK550" i="6"/>
  <c r="K420" i="6"/>
  <c r="BE420" i="6"/>
  <c r="K476" i="6"/>
  <c r="BE476" i="6" s="1"/>
  <c r="K504" i="6"/>
  <c r="BE504" i="6" s="1"/>
  <c r="BK489" i="6"/>
  <c r="BK346" i="6"/>
  <c r="BK283" i="6"/>
  <c r="BK186" i="6"/>
  <c r="K166" i="6"/>
  <c r="BE166" i="6" s="1"/>
  <c r="K180" i="6"/>
  <c r="BE180" i="6"/>
  <c r="K320" i="6"/>
  <c r="BE320" i="6" s="1"/>
  <c r="BK364" i="6"/>
  <c r="K293" i="6"/>
  <c r="BE293" i="6"/>
  <c r="BK220" i="6"/>
  <c r="BK98" i="2"/>
  <c r="BK102" i="2"/>
  <c r="BK226" i="3"/>
  <c r="BK234" i="3"/>
  <c r="BK164" i="3"/>
  <c r="K169" i="3"/>
  <c r="BE169" i="3"/>
  <c r="K190" i="3"/>
  <c r="BE190" i="3"/>
  <c r="BK142" i="3"/>
  <c r="BK115" i="3"/>
  <c r="K263" i="4"/>
  <c r="BE263" i="4"/>
  <c r="BK166" i="4"/>
  <c r="K271" i="4"/>
  <c r="BE271" i="4" s="1"/>
  <c r="F37" i="4"/>
  <c r="BD57" i="1" s="1"/>
  <c r="BK161" i="5"/>
  <c r="BK173" i="5"/>
  <c r="F36" i="6"/>
  <c r="BC59" i="1" s="1"/>
  <c r="K119" i="2"/>
  <c r="BE119" i="2" s="1"/>
  <c r="BK148" i="3"/>
  <c r="K230" i="3"/>
  <c r="BE230" i="3"/>
  <c r="K139" i="3"/>
  <c r="BE139" i="3"/>
  <c r="BK145" i="3"/>
  <c r="BK215" i="3"/>
  <c r="BK173" i="3"/>
  <c r="K129" i="4"/>
  <c r="BE129" i="4" s="1"/>
  <c r="BK143" i="4"/>
  <c r="BK215" i="4"/>
  <c r="K36" i="4"/>
  <c r="AY57" i="1" s="1"/>
  <c r="BK226" i="5"/>
  <c r="BK193" i="5"/>
  <c r="BK192" i="5"/>
  <c r="K192" i="5" s="1"/>
  <c r="K70" i="5" s="1"/>
  <c r="K196" i="5"/>
  <c r="BE196" i="5"/>
  <c r="K157" i="5"/>
  <c r="BE157" i="5"/>
  <c r="K182" i="5"/>
  <c r="BE182" i="5"/>
  <c r="BK306" i="6"/>
  <c r="BK339" i="6"/>
  <c r="K381" i="6"/>
  <c r="BE381" i="6"/>
  <c r="BK507" i="6"/>
  <c r="K125" i="6"/>
  <c r="BE125" i="6" s="1"/>
  <c r="BK163" i="6"/>
  <c r="K213" i="6"/>
  <c r="BE213" i="6"/>
  <c r="BK288" i="6"/>
  <c r="BK351" i="6"/>
  <c r="BK442" i="6"/>
  <c r="BK480" i="6"/>
  <c r="BK475" i="6" s="1"/>
  <c r="K475" i="6" s="1"/>
  <c r="K72" i="6" s="1"/>
  <c r="BK524" i="6"/>
  <c r="K141" i="6"/>
  <c r="BE141" i="6"/>
  <c r="K190" i="6"/>
  <c r="BE190" i="6"/>
  <c r="K278" i="6"/>
  <c r="BE278" i="6"/>
  <c r="BK553" i="6"/>
  <c r="K183" i="6"/>
  <c r="BE183" i="6" s="1"/>
  <c r="BK456" i="6"/>
  <c r="K332" i="6"/>
  <c r="BE332" i="6"/>
  <c r="K138" i="6"/>
  <c r="BE138" i="6"/>
  <c r="BK286" i="6"/>
  <c r="K108" i="6"/>
  <c r="BE108" i="6" s="1"/>
  <c r="K403" i="6"/>
  <c r="BE403" i="6" s="1"/>
  <c r="BK252" i="6"/>
  <c r="BK509" i="6"/>
  <c r="K205" i="6"/>
  <c r="BE205" i="6" s="1"/>
  <c r="K498" i="6"/>
  <c r="BE498" i="6" s="1"/>
  <c r="BK275" i="6"/>
  <c r="K303" i="6"/>
  <c r="BE303" i="6"/>
  <c r="BK556" i="6"/>
  <c r="K137" i="2"/>
  <c r="BE137" i="2" s="1"/>
  <c r="K133" i="2"/>
  <c r="BE133" i="2" s="1"/>
  <c r="K115" i="2"/>
  <c r="BE115" i="2" s="1"/>
  <c r="F39" i="3"/>
  <c r="BF56" i="1" s="1"/>
  <c r="BK191" i="4"/>
  <c r="BK255" i="4"/>
  <c r="BK103" i="4"/>
  <c r="K240" i="4"/>
  <c r="BE240" i="4"/>
  <c r="BK99" i="4"/>
  <c r="K114" i="5"/>
  <c r="BE114" i="5" s="1"/>
  <c r="K165" i="5"/>
  <c r="BE165" i="5" s="1"/>
  <c r="BK169" i="5"/>
  <c r="K109" i="5"/>
  <c r="BE109" i="5"/>
  <c r="F39" i="5"/>
  <c r="BF58" i="1"/>
  <c r="K392" i="6"/>
  <c r="BE392" i="6"/>
  <c r="K233" i="6"/>
  <c r="BE233" i="6"/>
  <c r="BK223" i="6"/>
  <c r="BK101" i="6"/>
  <c r="BK96" i="6" s="1"/>
  <c r="K96" i="6" s="1"/>
  <c r="K63" i="6" s="1"/>
  <c r="BK216" i="6"/>
  <c r="K111" i="6"/>
  <c r="BE111" i="6"/>
  <c r="BK171" i="6"/>
  <c r="K528" i="6"/>
  <c r="BE528" i="6" s="1"/>
  <c r="K423" i="6"/>
  <c r="BE423" i="6" s="1"/>
  <c r="K416" i="6"/>
  <c r="BE416" i="6" s="1"/>
  <c r="BK449" i="6"/>
  <c r="K495" i="6"/>
  <c r="BE495" i="6"/>
  <c r="K561" i="6"/>
  <c r="BE561" i="6"/>
  <c r="K144" i="2"/>
  <c r="BE144" i="2"/>
  <c r="K147" i="2"/>
  <c r="BE147" i="2"/>
  <c r="K94" i="3"/>
  <c r="BE94" i="3"/>
  <c r="F38" i="3"/>
  <c r="BE56" i="1"/>
  <c r="BK135" i="4"/>
  <c r="BK249" i="4"/>
  <c r="K174" i="4"/>
  <c r="BE174" i="4"/>
  <c r="K219" i="4"/>
  <c r="BE219" i="4"/>
  <c r="BK223" i="4"/>
  <c r="BK137" i="5"/>
  <c r="BK136" i="5" s="1"/>
  <c r="K136" i="5" s="1"/>
  <c r="K65" i="5" s="1"/>
  <c r="BK105" i="5"/>
  <c r="BK142" i="5"/>
  <c r="BK141" i="5"/>
  <c r="K141" i="5" s="1"/>
  <c r="K66" i="5" s="1"/>
  <c r="K145" i="5"/>
  <c r="BE145" i="5"/>
  <c r="K242" i="5"/>
  <c r="BE242" i="5"/>
  <c r="K205" i="5"/>
  <c r="BE205" i="5"/>
  <c r="K282" i="5"/>
  <c r="BE282" i="5"/>
  <c r="BK97" i="5"/>
  <c r="K210" i="5"/>
  <c r="BE210" i="5" s="1"/>
  <c r="BK265" i="5"/>
  <c r="BK264" i="5" s="1"/>
  <c r="K264" i="5" s="1"/>
  <c r="K72" i="5" s="1"/>
  <c r="K315" i="5"/>
  <c r="BE315" i="5" s="1"/>
  <c r="K128" i="5"/>
  <c r="BE128" i="5" s="1"/>
  <c r="BK294" i="5"/>
  <c r="BK305" i="5"/>
  <c r="BK254" i="5"/>
  <c r="BK302" i="5"/>
  <c r="F37" i="6"/>
  <c r="BD59" i="1" s="1"/>
  <c r="K119" i="3"/>
  <c r="BE119" i="3" s="1"/>
  <c r="BK111" i="3"/>
  <c r="BK197" i="3"/>
  <c r="BK147" i="4"/>
  <c r="F38" i="4"/>
  <c r="BE57" i="1"/>
  <c r="K150" i="5"/>
  <c r="BE150" i="5"/>
  <c r="K201" i="5"/>
  <c r="BE201" i="5"/>
  <c r="F39" i="6"/>
  <c r="BF59" i="1"/>
  <c r="X94" i="5" l="1"/>
  <c r="Q95" i="5"/>
  <c r="Q94" i="5" s="1"/>
  <c r="I61" i="5" s="1"/>
  <c r="K30" i="5" s="1"/>
  <c r="AS58" i="1" s="1"/>
  <c r="R94" i="6"/>
  <c r="J61" i="6" s="1"/>
  <c r="K31" i="6" s="1"/>
  <c r="AT59" i="1" s="1"/>
  <c r="Q94" i="6"/>
  <c r="I61" i="6"/>
  <c r="K30" i="6" s="1"/>
  <c r="AS59" i="1" s="1"/>
  <c r="X86" i="3"/>
  <c r="V85" i="2"/>
  <c r="R95" i="5"/>
  <c r="X94" i="6"/>
  <c r="R92" i="4"/>
  <c r="J62" i="4" s="1"/>
  <c r="V95" i="5"/>
  <c r="V94" i="5"/>
  <c r="V94" i="6"/>
  <c r="T95" i="5"/>
  <c r="T94" i="5" s="1"/>
  <c r="AW58" i="1" s="1"/>
  <c r="X85" i="2"/>
  <c r="T92" i="4"/>
  <c r="T91" i="4"/>
  <c r="AW57" i="1"/>
  <c r="X92" i="4"/>
  <c r="X91" i="4" s="1"/>
  <c r="T94" i="6"/>
  <c r="AW59" i="1"/>
  <c r="V86" i="3"/>
  <c r="Q92" i="4"/>
  <c r="Q91" i="4" s="1"/>
  <c r="I61" i="4" s="1"/>
  <c r="K30" i="4" s="1"/>
  <c r="AS57" i="1" s="1"/>
  <c r="V92" i="4"/>
  <c r="V91" i="4"/>
  <c r="T85" i="2"/>
  <c r="AW55" i="1" s="1"/>
  <c r="BK149" i="4"/>
  <c r="K149" i="4"/>
  <c r="K64" i="4"/>
  <c r="BK87" i="3"/>
  <c r="K87" i="3" s="1"/>
  <c r="K62" i="3" s="1"/>
  <c r="Q87" i="3"/>
  <c r="Q86" i="3"/>
  <c r="I61" i="3"/>
  <c r="K30" i="3"/>
  <c r="AS56" i="1" s="1"/>
  <c r="BK230" i="4"/>
  <c r="K230" i="4"/>
  <c r="K69" i="4"/>
  <c r="J63" i="5"/>
  <c r="I62" i="6"/>
  <c r="I63" i="5"/>
  <c r="R191" i="5"/>
  <c r="J69" i="5"/>
  <c r="J63" i="6"/>
  <c r="I70" i="5"/>
  <c r="I63" i="6"/>
  <c r="J63" i="3"/>
  <c r="J63" i="4"/>
  <c r="R230" i="4"/>
  <c r="J69" i="4"/>
  <c r="BK95" i="6"/>
  <c r="K95" i="6"/>
  <c r="K62" i="6" s="1"/>
  <c r="J62" i="6"/>
  <c r="J63" i="2"/>
  <c r="I63" i="4"/>
  <c r="I70" i="4"/>
  <c r="R86" i="3"/>
  <c r="J61" i="3" s="1"/>
  <c r="K31" i="3" s="1"/>
  <c r="AT56" i="1" s="1"/>
  <c r="BK191" i="5"/>
  <c r="K191" i="5"/>
  <c r="K69" i="5"/>
  <c r="BK177" i="3"/>
  <c r="K177" i="3" s="1"/>
  <c r="K65" i="3" s="1"/>
  <c r="BK149" i="5"/>
  <c r="K149" i="5"/>
  <c r="K67" i="5"/>
  <c r="BK286" i="5"/>
  <c r="K286" i="5" s="1"/>
  <c r="K73" i="5" s="1"/>
  <c r="BK165" i="4"/>
  <c r="K165" i="4"/>
  <c r="K66" i="4"/>
  <c r="BK239" i="4"/>
  <c r="K239" i="4" s="1"/>
  <c r="K71" i="4" s="1"/>
  <c r="BK119" i="5"/>
  <c r="K119" i="5"/>
  <c r="K64" i="5"/>
  <c r="BK483" i="6"/>
  <c r="K483" i="6" s="1"/>
  <c r="K73" i="6" s="1"/>
  <c r="BK107" i="6"/>
  <c r="K107" i="6"/>
  <c r="K65" i="6"/>
  <c r="BK235" i="6"/>
  <c r="K235" i="6" s="1"/>
  <c r="K67" i="6" s="1"/>
  <c r="BK87" i="2"/>
  <c r="K87" i="2"/>
  <c r="K63" i="2"/>
  <c r="BK96" i="5"/>
  <c r="BK95" i="5" s="1"/>
  <c r="K95" i="5" s="1"/>
  <c r="K62" i="5" s="1"/>
  <c r="BK315" i="6"/>
  <c r="K315" i="6"/>
  <c r="K68" i="6" s="1"/>
  <c r="BK309" i="5"/>
  <c r="K309" i="5"/>
  <c r="K74" i="5"/>
  <c r="BK93" i="3"/>
  <c r="BK86" i="3"/>
  <c r="K86" i="3" s="1"/>
  <c r="K61" i="3" s="1"/>
  <c r="BK214" i="3"/>
  <c r="K214" i="3"/>
  <c r="K66" i="3"/>
  <c r="BK93" i="4"/>
  <c r="BK200" i="5"/>
  <c r="K200" i="5" s="1"/>
  <c r="K71" i="5" s="1"/>
  <c r="BK175" i="6"/>
  <c r="K175" i="6"/>
  <c r="K66" i="6"/>
  <c r="BK186" i="4"/>
  <c r="K186" i="4" s="1"/>
  <c r="K67" i="4" s="1"/>
  <c r="BK415" i="6"/>
  <c r="K415" i="6"/>
  <c r="K71" i="6"/>
  <c r="BK363" i="6"/>
  <c r="K363" i="6" s="1"/>
  <c r="K69" i="6" s="1"/>
  <c r="K35" i="5"/>
  <c r="AX58" i="1"/>
  <c r="AV58" i="1"/>
  <c r="F35" i="4"/>
  <c r="BB57" i="1" s="1"/>
  <c r="BF54" i="1"/>
  <c r="W33" i="1"/>
  <c r="BC54" i="1"/>
  <c r="W30" i="1"/>
  <c r="F35" i="5"/>
  <c r="BB58" i="1" s="1"/>
  <c r="K35" i="3"/>
  <c r="AX56" i="1"/>
  <c r="AV56" i="1"/>
  <c r="K35" i="4"/>
  <c r="AX57" i="1" s="1"/>
  <c r="AV57" i="1" s="1"/>
  <c r="F35" i="2"/>
  <c r="BB55" i="1"/>
  <c r="BD54" i="1"/>
  <c r="W31" i="1"/>
  <c r="K35" i="6"/>
  <c r="AX59" i="1"/>
  <c r="AV59" i="1"/>
  <c r="F35" i="3"/>
  <c r="BB56" i="1"/>
  <c r="K35" i="2"/>
  <c r="AX55" i="1" s="1"/>
  <c r="AV55" i="1" s="1"/>
  <c r="BE54" i="1"/>
  <c r="W32" i="1" s="1"/>
  <c r="F35" i="6"/>
  <c r="BB59" i="1"/>
  <c r="BK92" i="4" l="1"/>
  <c r="K92" i="4" s="1"/>
  <c r="K62" i="4" s="1"/>
  <c r="R94" i="5"/>
  <c r="J61" i="5"/>
  <c r="K31" i="5"/>
  <c r="AT58" i="1"/>
  <c r="I62" i="3"/>
  <c r="K96" i="5"/>
  <c r="K63" i="5" s="1"/>
  <c r="BK85" i="2"/>
  <c r="K85" i="2"/>
  <c r="K61" i="2"/>
  <c r="R91" i="4"/>
  <c r="J61" i="4"/>
  <c r="K31" i="4" s="1"/>
  <c r="AT57" i="1" s="1"/>
  <c r="BK94" i="5"/>
  <c r="K94" i="5"/>
  <c r="K61" i="5" s="1"/>
  <c r="BK94" i="6"/>
  <c r="K94" i="6" s="1"/>
  <c r="K61" i="6" s="1"/>
  <c r="I62" i="5"/>
  <c r="I62" i="4"/>
  <c r="J62" i="5"/>
  <c r="K93" i="3"/>
  <c r="K64" i="3" s="1"/>
  <c r="K93" i="4"/>
  <c r="K63" i="4"/>
  <c r="AZ54" i="1"/>
  <c r="AW54" i="1"/>
  <c r="AS54" i="1"/>
  <c r="BA54" i="1"/>
  <c r="BB54" i="1"/>
  <c r="W29" i="1"/>
  <c r="K32" i="3"/>
  <c r="AG56" i="1" s="1"/>
  <c r="AY54" i="1"/>
  <c r="AK30" i="1" s="1"/>
  <c r="K41" i="3" l="1"/>
  <c r="BK91" i="4"/>
  <c r="K91" i="4" s="1"/>
  <c r="K61" i="4" s="1"/>
  <c r="AN56" i="1"/>
  <c r="AT54" i="1"/>
  <c r="K32" i="6"/>
  <c r="AG59" i="1"/>
  <c r="K32" i="2"/>
  <c r="AG55" i="1"/>
  <c r="AN55" i="1"/>
  <c r="K32" i="5"/>
  <c r="AG58" i="1"/>
  <c r="AN58" i="1"/>
  <c r="AX54" i="1"/>
  <c r="AK29" i="1"/>
  <c r="K41" i="5" l="1"/>
  <c r="K41" i="2"/>
  <c r="K41" i="6"/>
  <c r="AN59" i="1"/>
  <c r="K32" i="4"/>
  <c r="AG57" i="1"/>
  <c r="AN57" i="1"/>
  <c r="AV54" i="1"/>
  <c r="K41" i="4" l="1"/>
  <c r="AG54" i="1"/>
  <c r="AK26" i="1"/>
  <c r="AK35" i="1" l="1"/>
  <c r="AN54" i="1"/>
</calcChain>
</file>

<file path=xl/sharedStrings.xml><?xml version="1.0" encoding="utf-8"?>
<sst xmlns="http://schemas.openxmlformats.org/spreadsheetml/2006/main" count="9614" uniqueCount="1523">
  <si>
    <t>Export Komplet</t>
  </si>
  <si>
    <t>VZ</t>
  </si>
  <si>
    <t>2.0</t>
  </si>
  <si>
    <t>ZAMOK</t>
  </si>
  <si>
    <t>False</t>
  </si>
  <si>
    <t>True</t>
  </si>
  <si>
    <t>{b9522a7a-0635-4a3d-a615-9ff2cd5ac429}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</si>
  <si>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</si>
  <si>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</si>
  <si>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</si>
  <si>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</si>
  <si>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</si>
  <si>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</si>
  <si>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</si>
  <si>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</si>
  <si>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2323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</si>
  <si>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</si>
  <si>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</si>
  <si>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Šternberk – Most přes Sprchový potok (u tenisových kurtů)</t>
  </si>
  <si>
    <t>KSO:</t>
  </si>
  <si>
    <t>821 11 3</t>
  </si>
  <si>
    <t>CC-CZ:</t>
  </si>
  <si>
    <t>2141</t>
  </si>
  <si>
    <t>Místo:</t>
  </si>
  <si>
    <t xml:space="preserve"> </t>
  </si>
  <si>
    <t>Datum:</t>
  </si>
  <si>
    <t>10. 10. 2024</t>
  </si>
  <si>
    <t>Zadavatel:</t>
  </si>
  <si>
    <t>IČ:</t>
  </si>
  <si>
    <t/>
  </si>
  <si>
    <t>DIČ:</t>
  </si>
  <si>
    <t>Uchazeč:</t>
  </si>
  <si>
    <t>Vyplň údaj</t>
  </si>
  <si>
    <t>Projektant: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</si>
  <si>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</si>
  <si>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</si>
  <si>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</si>
  <si>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</si>
  <si>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</si>
  <si>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</si>
  <si>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</si>
  <si>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</si>
  <si>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</si>
  <si>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</si>
  <si>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</si>
  <si>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</si>
  <si>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</si>
  <si>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</si>
  <si>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</si>
  <si>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</si>
  <si>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</si>
  <si>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</si>
  <si>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</si>
  <si>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</si>
  <si>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</si>
  <si>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</si>
  <si>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</si>
  <si>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Materiál [CZK]</t>
  </si>
  <si>
    <t>z toho Montáž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</si>
  <si>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</si>
  <si>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</si>
  <si>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</si>
  <si>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</si>
  <si>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</si>
  <si>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</si>
  <si>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</si>
  <si>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</si>
  <si>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</si>
  <si>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</si>
  <si>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</si>
  <si>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</si>
  <si>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</si>
  <si>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</si>
  <si>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</si>
  <si>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</si>
  <si>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</si>
  <si>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</si>
  <si>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</si>
  <si>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 000</t>
  </si>
  <si>
    <t>Všeobecné položky</t>
  </si>
  <si>
    <t>STA</t>
  </si>
  <si>
    <t>1</t>
  </si>
  <si>
    <t>{8f2663c7-868f-44f9-b15d-04e8412857aa}</t>
  </si>
  <si>
    <t>2</t>
  </si>
  <si>
    <t>SO 001</t>
  </si>
  <si>
    <t xml:space="preserve"> Demolice mostu ev.č. M10</t>
  </si>
  <si>
    <t>{884ada4d-bf17-4995-9d81-a03b4d01ac91}</t>
  </si>
  <si>
    <t>SO 101</t>
  </si>
  <si>
    <t xml:space="preserve">Chodník podél silnice I46             </t>
  </si>
  <si>
    <t>{9cf60f6d-5e03-4998-849a-e82a53f895f8}</t>
  </si>
  <si>
    <t>SO 102</t>
  </si>
  <si>
    <t>Chodník podél tenisových kurtů</t>
  </si>
  <si>
    <t>{d035b947-f71f-4ec2-9228-19193d7172e4}</t>
  </si>
  <si>
    <t>SO 201</t>
  </si>
  <si>
    <t xml:space="preserve"> Most ev.č. M10</t>
  </si>
  <si>
    <t>{71842c65-870a-44db-82d0-525603bf1df6}</t>
  </si>
  <si>
    <t>821 12 2</t>
  </si>
  <si>
    <t>KRYCÍ LIST SOUPISU PRACÍ</t>
  </si>
  <si>
    <t>Objekt:</t>
  </si>
  <si>
    <t>SO 000 - Všeobecné položky</t>
  </si>
  <si>
    <t>08927677</t>
  </si>
  <si>
    <t>Midakon s.r.o</t>
  </si>
  <si>
    <t>CZ08927677</t>
  </si>
  <si>
    <t>Materiál</t>
  </si>
  <si>
    <t>Montáž</t>
  </si>
  <si>
    <t>REKAPITULACE ČLENĚNÍ SOUPISU PRACÍ</t>
  </si>
  <si>
    <t>Kód dílu - Popis</t>
  </si>
  <si>
    <t>Materiál [CZK]</t>
  </si>
  <si>
    <t>Montáž [CZK]</t>
  </si>
  <si>
    <t>Cena celkem [CZK]</t>
  </si>
  <si>
    <t>-1</t>
  </si>
  <si>
    <t>HSV - Práce a dodávky HSV</t>
  </si>
  <si>
    <t>VRN1 - Průzkumné, geodetické a projektové práce</t>
  </si>
  <si>
    <t>VRN3 - Zařízení staveniště</t>
  </si>
  <si>
    <t>VRN4 - Inženýrská činnost</t>
  </si>
  <si>
    <t>SOUPIS PRACÍ</t>
  </si>
  <si>
    <t>PČ</t>
  </si>
  <si>
    <t>MJ</t>
  </si>
  <si>
    <t>Množství</t>
  </si>
  <si>
    <t>J. materiál [CZK]</t>
  </si>
  <si>
    <t>J. montáž [CZK]</t>
  </si>
  <si>
    <t>Cenová soustava</t>
  </si>
  <si>
    <t>J.cena [CZK]</t>
  </si>
  <si>
    <t>Materiál celkem [CZK]</t>
  </si>
  <si>
    <t>Montáž celkem [CZK]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</si>
  <si>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</si>
  <si>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</si>
  <si>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</si>
  <si>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</si>
  <si>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</si>
  <si>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</si>
  <si>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</si>
  <si>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</si>
  <si>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</si>
  <si>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</si>
  <si>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VRN1</t>
  </si>
  <si>
    <t>Průzkumné, geodetické a projektové práce</t>
  </si>
  <si>
    <t>4</t>
  </si>
  <si>
    <t>K</t>
  </si>
  <si>
    <t>012203000</t>
  </si>
  <si>
    <t>Geodetické práce při provádění stavby</t>
  </si>
  <si>
    <t>KPL</t>
  </si>
  <si>
    <t>CS ÚRS 2024 02</t>
  </si>
  <si>
    <t>-2121267254</t>
  </si>
  <si>
    <t>PP</t>
  </si>
  <si>
    <t>Online PSC</t>
  </si>
  <si>
    <t>https://podminky.urs.cz/item/CS_URS_2024_02/012203000</t>
  </si>
  <si>
    <t>P</t>
  </si>
  <si>
    <t>Poznámka k položce:_x000D_
geodetické zaměření během výstavby, rozsahu dle požadavků ČSN, ČSN EN, TP, TKP a KZP, Vytýčení záboru staveniště, hranic sousedních pozemků, inženýrských sítí"</t>
  </si>
  <si>
    <t>VV</t>
  </si>
  <si>
    <t>012303000</t>
  </si>
  <si>
    <t>Geodetické práce po výstavbě</t>
  </si>
  <si>
    <t>2131035744</t>
  </si>
  <si>
    <t>https://podminky.urs.cz/item/CS_URS_2024_02/012303000</t>
  </si>
  <si>
    <t>Poznámka k položce:_x000D_
včetně vyhotovení geometrických plánů  včetně výkazu délek a ploch</t>
  </si>
  <si>
    <t>"geodetické zaměření skutečného provedení stavby na podkladě katastrální mapy" 1</t>
  </si>
  <si>
    <t>3</t>
  </si>
  <si>
    <t>013203000.1</t>
  </si>
  <si>
    <t>Dokumentace stavby bez rozlišení - havarijní plán</t>
  </si>
  <si>
    <t>126106234</t>
  </si>
  <si>
    <t>https://podminky.urs.cz/item/CS_URS_2024_02/013203000.1</t>
  </si>
  <si>
    <t>Poznámka k položce:_x000D_
včetně projednání a schválení</t>
  </si>
  <si>
    <t>013203000.2</t>
  </si>
  <si>
    <t>Dokumentace stavby bez rozlišení - povodňový plán</t>
  </si>
  <si>
    <t>40826040</t>
  </si>
  <si>
    <t>https://podminky.urs.cz/item/CS_URS_2024_02/013203000.2</t>
  </si>
  <si>
    <t>5</t>
  </si>
  <si>
    <t>013203001</t>
  </si>
  <si>
    <t>Dokumentace stavby bez rozlišení - mostní list</t>
  </si>
  <si>
    <t>977201234</t>
  </si>
  <si>
    <t>https://podminky.urs.cz/item/CS_URS_2024_02/013203001</t>
  </si>
  <si>
    <t>Poznámka k položce:_x000D_
Podle ČSN 73 6220 ve 3 vyhotoveních</t>
  </si>
  <si>
    <t>6</t>
  </si>
  <si>
    <t>013244000</t>
  </si>
  <si>
    <t>Realizační dokumentace stavby</t>
  </si>
  <si>
    <t>-319761433</t>
  </si>
  <si>
    <t>https://podminky.urs.cz/item/CS_URS_2024_02/013244000</t>
  </si>
  <si>
    <t xml:space="preserve">Poznámka k položce:_x000D_
Realizační dokumentace stavby včetně Technologických předpisů, kontrolních a zkušebních plánů, harmonogramu stavby </t>
  </si>
  <si>
    <t>"3x paré + 2x v el. podobě" 1</t>
  </si>
  <si>
    <t>7</t>
  </si>
  <si>
    <t>013254000</t>
  </si>
  <si>
    <t>Dokumentace skutečného provedení stavby</t>
  </si>
  <si>
    <t>-1238872200</t>
  </si>
  <si>
    <t>https://podminky.urs.cz/item/CS_URS_2024_02/013254000</t>
  </si>
  <si>
    <t>"dokumentace skutečného provedení stavby 3x paré + 2x v el. podobě" 1</t>
  </si>
  <si>
    <t>8</t>
  </si>
  <si>
    <t>013294000</t>
  </si>
  <si>
    <t>Ostatní dokumentace - plán BOZP</t>
  </si>
  <si>
    <t>-1028127758</t>
  </si>
  <si>
    <t>https://podminky.urs.cz/item/CS_URS_2024_02/013294000</t>
  </si>
  <si>
    <t>VRN3</t>
  </si>
  <si>
    <t>Zařízení staveniště</t>
  </si>
  <si>
    <t>9</t>
  </si>
  <si>
    <t>032103000</t>
  </si>
  <si>
    <t>Náklady na stavební buňky</t>
  </si>
  <si>
    <t>-1787905272</t>
  </si>
  <si>
    <t>https://podminky.urs.cz/item/CS_URS_2024_02/032103000</t>
  </si>
  <si>
    <t>Poznámka k položce:_x000D_
včetně oplocení staveniště s ochrannou plachtou proti prašnosti, včetně nákladů spojených se zřízením, provozováním a odstraněním mezideponií</t>
  </si>
  <si>
    <t>"zařízení staveniště, buňky, WC, sklady - zřízení, provoz, demontáž" 1</t>
  </si>
  <si>
    <t>10</t>
  </si>
  <si>
    <t>032103001</t>
  </si>
  <si>
    <t>Práce pro zajištění ochrany inženýrských sítí</t>
  </si>
  <si>
    <t>598740049</t>
  </si>
  <si>
    <t>https://podminky.urs.cz/item/CS_URS_2024_02/032103001</t>
  </si>
  <si>
    <t xml:space="preserve">Poznámka k položce:_x000D_
Opatření  pro ochranu inženýrských sítí - v případě jejich odkrytí dle požadavků správce._x000D_
</t>
  </si>
  <si>
    <t>11</t>
  </si>
  <si>
    <t>034103000</t>
  </si>
  <si>
    <t>Oplocení staveniště</t>
  </si>
  <si>
    <t>1024</t>
  </si>
  <si>
    <t>1706096653</t>
  </si>
  <si>
    <t>https://podminky.urs.cz/item/CS_URS_2024_02/034103000</t>
  </si>
  <si>
    <t>VRN4</t>
  </si>
  <si>
    <t>Inženýrská činnost</t>
  </si>
  <si>
    <t>12</t>
  </si>
  <si>
    <t>041903000</t>
  </si>
  <si>
    <t>Dozor jiné osoby - geotechnický dozor</t>
  </si>
  <si>
    <t>-1861963077</t>
  </si>
  <si>
    <t>https://podminky.urs.cz/item/CS_URS_2024_02/041903000</t>
  </si>
  <si>
    <t>Poznámka k položce:_x000D_
Předpoklad 2  návštěvy á 3 hodiny vč cesty</t>
  </si>
  <si>
    <t>13</t>
  </si>
  <si>
    <t>043134000.1</t>
  </si>
  <si>
    <t>Zkoušky materiálů nezávislou zkušebnou</t>
  </si>
  <si>
    <t>-2015871556</t>
  </si>
  <si>
    <t>https://podminky.urs.cz/item/CS_URS_2024_02/043134000.1</t>
  </si>
  <si>
    <t>14</t>
  </si>
  <si>
    <t>043134000.2</t>
  </si>
  <si>
    <t>Zkoušky konstrukcí nezávislou zkušebnou</t>
  </si>
  <si>
    <t>451792785</t>
  </si>
  <si>
    <t>https://podminky.urs.cz/item/CS_URS_2024_02/043134000.2</t>
  </si>
  <si>
    <t>043194000</t>
  </si>
  <si>
    <t>Ostatní zkoušky - hlavní mostní prohlídka</t>
  </si>
  <si>
    <t>-1895820440</t>
  </si>
  <si>
    <t>https://podminky.urs.cz/item/CS_URS_2024_02/043194000</t>
  </si>
  <si>
    <t>SO 001 -  Demolice mostu ev.č. M10</t>
  </si>
  <si>
    <t xml:space="preserve">    8 - Trubní vedení</t>
  </si>
  <si>
    <t>1 - Zemní práce</t>
  </si>
  <si>
    <t>9 - Ostatní konstrukce a práce, bourání</t>
  </si>
  <si>
    <t>997 - Přesun sutě</t>
  </si>
  <si>
    <t>Trubní vedení</t>
  </si>
  <si>
    <t>871365811</t>
  </si>
  <si>
    <t>Bourání stávajícího potrubí z PVC nebo PP DN přes 150 do 250</t>
  </si>
  <si>
    <t>m</t>
  </si>
  <si>
    <t>-654772334</t>
  </si>
  <si>
    <t>Bourání stávajícího potrubí z PVC nebo polypropylenu PP v otevřeném výkopu DN přes 150 do 250</t>
  </si>
  <si>
    <t>https://podminky.urs.cz/item/CS_URS_2024_02/871365811</t>
  </si>
  <si>
    <t>Poznámka k položce:_x000D_
odvodňovací roura z kurtů</t>
  </si>
  <si>
    <t>Zemní práce</t>
  </si>
  <si>
    <t>112151011</t>
  </si>
  <si>
    <t>Volné kácení stromů s rozřezáním a odvětvením D kmene přes 100 do 200 mm</t>
  </si>
  <si>
    <t>kus</t>
  </si>
  <si>
    <t>512</t>
  </si>
  <si>
    <t>-2013651609</t>
  </si>
  <si>
    <t>Pokácení stromu volné v celku s odřezáním kmene a s odvětvením průměru kmene přes 100 do 200 mm</t>
  </si>
  <si>
    <t>https://podminky.urs.cz/item/CS_URS_2024_02/112151011</t>
  </si>
  <si>
    <t>112151015</t>
  </si>
  <si>
    <t>Volné kácení stromů s rozřezáním a odvětvením D kmene přes 500 do 600 mm</t>
  </si>
  <si>
    <t>1300789933</t>
  </si>
  <si>
    <t>Pokácení stromu volné v celku s odřezáním kmene a s odvětvením průměru kmene přes 500 do 600 mm</t>
  </si>
  <si>
    <t>https://podminky.urs.cz/item/CS_URS_2024_02/112151015</t>
  </si>
  <si>
    <t>112251101</t>
  </si>
  <si>
    <t>Odstranění pařezů průměru přes 100 do 300 mm</t>
  </si>
  <si>
    <t>-715008315</t>
  </si>
  <si>
    <t>Odstranění pařezů strojně s jejich vykopáním nebo vytrháním průměru přes 100 do 300 mm</t>
  </si>
  <si>
    <t>https://podminky.urs.cz/item/CS_URS_2024_02/112251101</t>
  </si>
  <si>
    <t>112251103</t>
  </si>
  <si>
    <t>Odstranění pařezů průměru přes 500 do 700 mm</t>
  </si>
  <si>
    <t>KUS</t>
  </si>
  <si>
    <t>CS ÚRS 2022 02</t>
  </si>
  <si>
    <t>635612073</t>
  </si>
  <si>
    <t>Odstranění pařezů strojně s jejich vykopáním nebo vytrháním průměru přes 500 do 700 mm</t>
  </si>
  <si>
    <t>https://podminky.urs.cz/item/CS_URS_2022_02/112251103</t>
  </si>
  <si>
    <t>113107224</t>
  </si>
  <si>
    <t>Odstranění podkladu z kameniva drceného tl přes 300 do 400 mm strojně pl přes 200 m2</t>
  </si>
  <si>
    <t>m2</t>
  </si>
  <si>
    <t>-998918386</t>
  </si>
  <si>
    <t>Odstranění podkladů nebo krytů strojně plochy jednotlivě přes 200 m2 s přemístěním hmot na skládku na vzdálenost do 20 m nebo s naložením na dopravní prostředek z kameniva hrubého drceného, o tl. vrstvy přes 300 do 400 mm</t>
  </si>
  <si>
    <t>https://podminky.urs.cz/item/CS_URS_2024_02/113107224</t>
  </si>
  <si>
    <t>"odstranění podkladních vrstev zpevněných ploch"</t>
  </si>
  <si>
    <t>" pod panely u kurtů v tl. 20cm, "48,20</t>
  </si>
  <si>
    <t>113106290</t>
  </si>
  <si>
    <t>Rozebrání vozovek ze silničních dílců se spárami vyplněnými kamenivem strojně pl přes 50 do 200 m2</t>
  </si>
  <si>
    <t>249125103</t>
  </si>
  <si>
    <t>Rozebrání dílců vozovek a ploch s přemístěním hmot na skládku na vzdálenost do 3 m nebo s naložením na dopravní prostředek, ze silničních dílců jakýchkoliv rozměrů, s ložem z kameniva nebo živice strojně plochy jednotlivě přes 50 m2 do 200 m2 se spárami vyplněnými kamenivem</t>
  </si>
  <si>
    <t>https://podminky.urs.cz/item/CS_URS_2024_02/113106290</t>
  </si>
  <si>
    <t>"silniční panely tl. 20cm u kurtů" 48,20</t>
  </si>
  <si>
    <t>115001106</t>
  </si>
  <si>
    <t>Převedení vody potrubím DN přes 600 do 900</t>
  </si>
  <si>
    <t>-1126484339</t>
  </si>
  <si>
    <t>Převedení vody potrubím průměru DN přes 600 do 900</t>
  </si>
  <si>
    <t>https://podminky.urs.cz/item/CS_URS_2024_02/115001106</t>
  </si>
  <si>
    <t>Poznámka k položce:_x000D_
DN 800</t>
  </si>
  <si>
    <t>122251104</t>
  </si>
  <si>
    <t>Odkopávky a prokopávky nezapažené v hornině třídy těžitelnosti I skupiny 3 objem do 500 m3 strojně</t>
  </si>
  <si>
    <t>m3</t>
  </si>
  <si>
    <t>-1473055393</t>
  </si>
  <si>
    <t>Odkopávky a prokopávky nezapažené strojně v hornině třídy těžitelnosti I skupiny 3 přes 100 do 500 m3</t>
  </si>
  <si>
    <t>https://podminky.urs.cz/item/CS_URS_2024_02/122251104</t>
  </si>
  <si>
    <t>"výkop za rubem původní op1" 3,62*7,10</t>
  </si>
  <si>
    <t>"výkop za rubem původní op2" 4,68*5,59</t>
  </si>
  <si>
    <t>"výkop za rubem nové op1" 5,63*5,90</t>
  </si>
  <si>
    <t>"výkop za rubem nové op2" 6,10*5,90</t>
  </si>
  <si>
    <t>"plocha u kurtů mimo plochu s panely" 78,00*0,40</t>
  </si>
  <si>
    <t>Součet</t>
  </si>
  <si>
    <t>127751101</t>
  </si>
  <si>
    <t>Vykopávky pod vodou v hornině třídy těžitelnosti I a II skupiny 1 až 4 tl vrstvy do 0,5 m objem do 1000 m3 strojně</t>
  </si>
  <si>
    <t>-1830603605</t>
  </si>
  <si>
    <t>Vykopávky pod vodou strojně na hloubku do 5 m pod projektem stanovenou hladinou vody v horninách třídy těžitelnosti I a II skupiny 1 až 4, průměrné tloušťky projektované vrstvy do 0,50 m do 1 000 m3</t>
  </si>
  <si>
    <t>https://podminky.urs.cz/item/CS_URS_2024_02/127751101</t>
  </si>
  <si>
    <t>"rýhy pro prahy v korytě" 2,10*0,50*0,80*2</t>
  </si>
  <si>
    <t>129253201</t>
  </si>
  <si>
    <t>Čištění otevřených koryt vodotečí šíře dna přes 5 m hl do 5 m v hornině třídy těžitelnosti I skupiny 3 strojně</t>
  </si>
  <si>
    <t>1248480747</t>
  </si>
  <si>
    <t>Čištění otevřených koryt vodotečí strojně s přehozením rozpojeného nánosu do 3 m nebo s naložením na dopravní prostředek při šířce původního dna přes 5 m a hloubce koryta do 5 m v hornině třídy těžitelnosti I skupiny 3</t>
  </si>
  <si>
    <t>https://podminky.urs.cz/item/CS_URS_2024_02/129253201</t>
  </si>
  <si>
    <t>2,82*6,10</t>
  </si>
  <si>
    <t>155211112</t>
  </si>
  <si>
    <t>Odstranění vegetace ze skalních ploch horolezeckou technikou včetně stažení k zemi</t>
  </si>
  <si>
    <t>419730529</t>
  </si>
  <si>
    <t>Očištění skalních ploch horolezeckou technikou odstranění vegetace včetně stažení k zemi, odklizení na hromady na vzdálenost do 50 m nebo na naložení na dopravní prostředek keřů a stromů do průměru 10 cm</t>
  </si>
  <si>
    <t>https://podminky.urs.cz/item/CS_URS_2024_02/155211112</t>
  </si>
  <si>
    <t>162201403</t>
  </si>
  <si>
    <t>Vodorovné přemístění větví stromů listnatých do 1 km D kmene přes 500 do 700 mm</t>
  </si>
  <si>
    <t>CS ÚRS 2024 01</t>
  </si>
  <si>
    <t>1639661097</t>
  </si>
  <si>
    <t>Vodorovné přemístění větví, kmenů nebo pařezů s naložením, složením a dopravou do 1000 m větví stromů listnatých, průměru kmene přes 500 do 700 mm</t>
  </si>
  <si>
    <t>https://podminky.urs.cz/item/CS_URS_2024_01/162201403</t>
  </si>
  <si>
    <t>162201411</t>
  </si>
  <si>
    <t>Vodorovné přemístění kmenů stromů listnatých do 1 km D kmene přes 100 do 300 mm</t>
  </si>
  <si>
    <t>394454924</t>
  </si>
  <si>
    <t>Vodorovné přemístění větví, kmenů nebo pařezů s naložením, složením a dopravou do 1000 m kmenů stromů listnatých, průměru přes 100 do 300 mm</t>
  </si>
  <si>
    <t>https://podminky.urs.cz/item/CS_URS_2024_02/162201411</t>
  </si>
  <si>
    <t>162201413</t>
  </si>
  <si>
    <t>Vodorovné přemístění kmenů stromů listnatých do 1 km D kmene přes 500 do 700 mm</t>
  </si>
  <si>
    <t>236457503</t>
  </si>
  <si>
    <t>Vodorovné přemístění větví, kmenů nebo pařezů s naložením, složením a dopravou do 1000 m kmenů stromů listnatých, průměru přes 500 do 700 mm</t>
  </si>
  <si>
    <t>https://podminky.urs.cz/item/CS_URS_2024_01/162201413</t>
  </si>
  <si>
    <t>16</t>
  </si>
  <si>
    <t>162201421</t>
  </si>
  <si>
    <t>Vodorovné přemístění pařezů do 1 km D přes 100 do 300 mm</t>
  </si>
  <si>
    <t>-1260814664</t>
  </si>
  <si>
    <t>Vodorovné přemístění větví, kmenů nebo pařezů s naložením, složením a dopravou do 1000 m pařezů kmenů, průměru přes 100 do 300 mm</t>
  </si>
  <si>
    <t>https://podminky.urs.cz/item/CS_URS_2024_02/162201421</t>
  </si>
  <si>
    <t>17</t>
  </si>
  <si>
    <t>162201423</t>
  </si>
  <si>
    <t>Vodorovné přemístění pařezů do 1 km D přes 500 do 700 mm</t>
  </si>
  <si>
    <t>1182605724</t>
  </si>
  <si>
    <t>Vodorovné přemístění větví, kmenů nebo pařezů s naložením, složením a dopravou do 1000 m pařezů kmenů, průměru přes 500 do 700 mm</t>
  </si>
  <si>
    <t>https://podminky.urs.cz/item/CS_URS_2024_01/162201423</t>
  </si>
  <si>
    <t>18</t>
  </si>
  <si>
    <t>162351104</t>
  </si>
  <si>
    <t>Vodorovné přemístění přes 500 do 1000 m výkopku/sypaniny z horniny třídy těžitelnosti I skupiny 1 až 3</t>
  </si>
  <si>
    <t>-599611549</t>
  </si>
  <si>
    <t>Vodorovné přemístění výkopku nebo sypaniny po suchu na obvyklém dopravním prostředku, bez naložení výkopku, avšak se složením bez rozhrnutí z horniny třídy těžitelnosti I skupiny 1 až 3 na vzdálenost přes 500 do 1 000 m</t>
  </si>
  <si>
    <t>https://podminky.urs.cz/item/CS_URS_2024_02/162351104</t>
  </si>
  <si>
    <t>Poznámka k položce:_x000D_
Vhodnost materiálů do zpětných zásypů bude odsouhlasena geologem!!!!!</t>
  </si>
  <si>
    <t>"na meziksládku pro zpětné zásypy"</t>
  </si>
  <si>
    <t>"pro zpětný zásyp za rubem nových opěr pod těsnící vrstvou"   (0,97+1,26)*3,50</t>
  </si>
  <si>
    <t>"pro zpětný zásyp před lícem opěr pod dlažbou"   0,15*4,50*2</t>
  </si>
  <si>
    <t>"pro zpětný zásyp před lícem křídel"   3,98*1,50*2+4,86*1,50*2</t>
  </si>
  <si>
    <t>"pro zpětný zásyp výkopu po původním mostu"  5,61*7,10+6,18*5,59</t>
  </si>
  <si>
    <t>19</t>
  </si>
  <si>
    <t>162751117</t>
  </si>
  <si>
    <t>Vodorovné přemístění přes 9 000 do 10000 m výkopku/sypaniny z horniny třídy těžitelnosti I skupiny 1 až 3</t>
  </si>
  <si>
    <t>M3</t>
  </si>
  <si>
    <t>-2031399633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</si>
  <si>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</si>
  <si>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https://podminky.urs.cz/item/CS_URS_2024_02/162751117</t>
  </si>
  <si>
    <t>"odvoz přebytečné zeminy a podkladních vrstev vozovky na skládku"</t>
  </si>
  <si>
    <t>48,20*0,2+152,27+1,68+17,202-110,052</t>
  </si>
  <si>
    <t>20</t>
  </si>
  <si>
    <t>171201231</t>
  </si>
  <si>
    <t>Poplatek za uložení zeminy a kamení na recyklační skládce (skládkovné) kód odpadu 17 05 04</t>
  </si>
  <si>
    <t>T</t>
  </si>
  <si>
    <t>-823737369</t>
  </si>
  <si>
    <t>Poplatek za uložení stavebního odpadu na recyklační skládce (skládkovné) zeminy a kamení zatříděného do Katalogu odpadů pod kódem 17 05 04</t>
  </si>
  <si>
    <t>https://podminky.urs.cz/item/CS_URS_2024_02/171201231</t>
  </si>
  <si>
    <t>70,74*1,8</t>
  </si>
  <si>
    <t>171251201</t>
  </si>
  <si>
    <t>Uložení sypaniny na skládky nebo meziskládky</t>
  </si>
  <si>
    <t>-1341479582</t>
  </si>
  <si>
    <t>Uložení sypaniny na skládky nebo meziskládky bez hutnění s upravením uložené sypaniny do předepsaného tvaru</t>
  </si>
  <si>
    <t>https://podminky.urs.cz/item/CS_URS_2024_02/171251201</t>
  </si>
  <si>
    <t>48,20*0,2+152,27+1,68+17,202</t>
  </si>
  <si>
    <t>Ostatní konstrukce a práce, bourání</t>
  </si>
  <si>
    <t>22</t>
  </si>
  <si>
    <t>962021112</t>
  </si>
  <si>
    <t>Bourání mostních zdí a pilířů z kamene</t>
  </si>
  <si>
    <t>-1728564033</t>
  </si>
  <si>
    <t>Bourání mostních konstrukcí zdiva a pilířů z kamene nebo cihel</t>
  </si>
  <si>
    <t>https://podminky.urs.cz/item/CS_URS_2024_02/962021112</t>
  </si>
  <si>
    <t>"op1" 2,62*3,16</t>
  </si>
  <si>
    <t>"op2" 2,60*3,18</t>
  </si>
  <si>
    <t>"křídla op 1" 1,82*(2,16+1,82)</t>
  </si>
  <si>
    <t>"křídla op2" 1,77*(1,15+1,25)</t>
  </si>
  <si>
    <t>23</t>
  </si>
  <si>
    <t>963051111</t>
  </si>
  <si>
    <t>Bourání mostní nosné konstrukce z ŽB</t>
  </si>
  <si>
    <t>466803205</t>
  </si>
  <si>
    <t>Bourání mostních konstrukcí nosných konstrukcí ze železového betonu</t>
  </si>
  <si>
    <t>https://podminky.urs.cz/item/CS_URS_2024_02/963051111</t>
  </si>
  <si>
    <t>0,30*3,07*8,36</t>
  </si>
  <si>
    <t>24</t>
  </si>
  <si>
    <t>966006211</t>
  </si>
  <si>
    <t>Odstranění svislých dopravních značek ze sloupů, sloupků nebo konzol</t>
  </si>
  <si>
    <t>2030509474</t>
  </si>
  <si>
    <t>Odstranění (demontáž) svislých dopravních značek s odklizením materiálu na skládku na vzdálenost do 20 m nebo s naložením na dopravní prostředek ze sloupů, sloupků nebo konzol</t>
  </si>
  <si>
    <t>https://podminky.urs.cz/item/CS_URS_2024_02/966006211</t>
  </si>
  <si>
    <t>Poznámka k položce:_x000D_
Na meziskládku pro opětovné použití</t>
  </si>
  <si>
    <t>25</t>
  </si>
  <si>
    <t>966071711</t>
  </si>
  <si>
    <t>Bourání sloupků a vzpěr plotových ocelových do 2,5 m zabetonovaných</t>
  </si>
  <si>
    <t>-1492714700</t>
  </si>
  <si>
    <t>Bourání plotových sloupků a vzpěr ocelových trubkových nebo profilovaných výšky do 2,50 m zabetonovaných</t>
  </si>
  <si>
    <t>https://podminky.urs.cz/item/CS_URS_2024_02/966071711</t>
  </si>
  <si>
    <t>26</t>
  </si>
  <si>
    <t>966071822</t>
  </si>
  <si>
    <t>Rozebrání oplocení z drátěného pletiva se čtvercovými oky v přes 1,6 do 2,0 m</t>
  </si>
  <si>
    <t>1231236566</t>
  </si>
  <si>
    <t>Rozebrání oplocení z pletiva drátěného se čtvercovými oky, výšky přes 1,6 do 2,0 m</t>
  </si>
  <si>
    <t>https://podminky.urs.cz/item/CS_URS_2024_02/966071822</t>
  </si>
  <si>
    <t>16,73+4,10+19,15+2,50</t>
  </si>
  <si>
    <t>27</t>
  </si>
  <si>
    <t>966072811</t>
  </si>
  <si>
    <t>Rozebrání rámového oplocení na ocelové sloupky v přes 1 do 2 m</t>
  </si>
  <si>
    <t>-1885865791</t>
  </si>
  <si>
    <t>Rozebrání oplocení z dílců rámových na ocelové sloupky, výšky přes 1 do 2 m</t>
  </si>
  <si>
    <t>https://podminky.urs.cz/item/CS_URS_2024_02/966072811</t>
  </si>
  <si>
    <t>Poznámka k položce:_x000D_
Vjezdová brána, branka u kurtů</t>
  </si>
  <si>
    <t>3,30+1,00</t>
  </si>
  <si>
    <t>28</t>
  </si>
  <si>
    <t>966075141</t>
  </si>
  <si>
    <t>Odstranění kovového zábradlí vcelku</t>
  </si>
  <si>
    <t>-1702681262</t>
  </si>
  <si>
    <t>Odstranění různých konstrukcí na mostech kovového zábradlí vcelku</t>
  </si>
  <si>
    <t>https://podminky.urs.cz/item/CS_URS_2024_02/966075141</t>
  </si>
  <si>
    <t>"odstranění ocelového dvoumadlového zábradlí, odvoz do výkupny železa" 8,90*2,0</t>
  </si>
  <si>
    <t>29</t>
  </si>
  <si>
    <t>966077141</t>
  </si>
  <si>
    <t>Odstranění různých doplňkových ocelových konstrukcí hmotnosti přes 100 do 500 kg</t>
  </si>
  <si>
    <t>444497137</t>
  </si>
  <si>
    <t>Odstranění různých konstrukcí na mostech doplňkových ocelových konstrukcí hmotnosti jednotlivě přes 100 do 500 kg</t>
  </si>
  <si>
    <t>https://podminky.urs.cz/item/CS_URS_2024_02/966077141</t>
  </si>
  <si>
    <t>Poznámka k položce:_x000D_
I280 dl. 8,40m, 1ks 404kg</t>
  </si>
  <si>
    <t>997</t>
  </si>
  <si>
    <t>Přesun sutě</t>
  </si>
  <si>
    <t>30</t>
  </si>
  <si>
    <t>997211111</t>
  </si>
  <si>
    <t>Svislá doprava suti na v 3,5 m</t>
  </si>
  <si>
    <t>t</t>
  </si>
  <si>
    <t>-2097245234</t>
  </si>
  <si>
    <t>Svislá doprava suti nebo vybouraných hmot s naložením do dopravního zařízení a s vyprázdněním dopravního zařízení na hromadu nebo do dopravního prostředku suti na výšku do 3,5 m</t>
  </si>
  <si>
    <t>https://podminky.urs.cz/item/CS_URS_2024_02/997211111</t>
  </si>
  <si>
    <t>Poznámka k položce:_x000D_
ocelové konstrukce odvoz do výkupy železa</t>
  </si>
  <si>
    <t>"betonové konstrukce" 7,70*2,50</t>
  </si>
  <si>
    <t>"nosníky I280" 1,62</t>
  </si>
  <si>
    <t>"kamenné konstrukce" 28,039*2,20</t>
  </si>
  <si>
    <t>"oplocení, brány, sloupky" 1,80</t>
  </si>
  <si>
    <t>"zábradlí" 0,36</t>
  </si>
  <si>
    <t>"silniční panely" 0,20*48,20*2,50</t>
  </si>
  <si>
    <t>31</t>
  </si>
  <si>
    <t>997211511</t>
  </si>
  <si>
    <t>Vodorovná doprava suti po suchu na vzdálenost do 1 km</t>
  </si>
  <si>
    <t>-2039263562</t>
  </si>
  <si>
    <t>Vodorovná doprava suti nebo vybouraných hmot suti se složením a hrubým urovnáním, na vzdálenost do 1 km</t>
  </si>
  <si>
    <t>https://podminky.urs.cz/item/CS_URS_2024_02/997211511</t>
  </si>
  <si>
    <t>108,816</t>
  </si>
  <si>
    <t>32</t>
  </si>
  <si>
    <t>997211519</t>
  </si>
  <si>
    <t>Příplatek ZKD 1 km u vodorovné dopravy suti</t>
  </si>
  <si>
    <t>1920538260</t>
  </si>
  <si>
    <t>Vodorovná doprava suti nebo vybouraných hmot suti se složením a hrubým urovnáním, na vzdálenost Příplatek k ceně za každý další započatý 1 km přes 1 km</t>
  </si>
  <si>
    <t>https://podminky.urs.cz/item/CS_URS_2024_02/997211519</t>
  </si>
  <si>
    <t>"dalších 9 km" 9*108,816</t>
  </si>
  <si>
    <t>33</t>
  </si>
  <si>
    <t>997221873</t>
  </si>
  <si>
    <t>Poplatek za uložení na recyklační skládce (skládkovné) stavebního odpadu zeminy a kamení zatříděného do Katalogu odpadů pod kódem 17 05 04</t>
  </si>
  <si>
    <t>797702479</t>
  </si>
  <si>
    <t>https://podminky.urs.cz/item/CS_URS_2024_02/997221873</t>
  </si>
  <si>
    <t>"kámen"28,039*2,40</t>
  </si>
  <si>
    <t>34</t>
  </si>
  <si>
    <t>997221862</t>
  </si>
  <si>
    <t>Poplatek za uložení na recyklační skládce (skládkovné) stavebního odpadu z armovaného betonu pod kódem 17 01 01</t>
  </si>
  <si>
    <t>-197804507</t>
  </si>
  <si>
    <t>Poplatek za uložení stavebního odpadu na recyklační skládce (skládkovné) z armovaného betonu zatříděného do Katalogu odpadů pod kódem 17 01 01</t>
  </si>
  <si>
    <t>https://podminky.urs.cz/item/CS_URS_2024_02/997221862</t>
  </si>
  <si>
    <t>7,70*2,50+48,20*0,20*2,50</t>
  </si>
  <si>
    <t xml:space="preserve">SO 101 - Chodník podél silnice I46             </t>
  </si>
  <si>
    <t xml:space="preserve">    1 - Zemní práce</t>
  </si>
  <si>
    <t xml:space="preserve">    2 - Zakládání</t>
  </si>
  <si>
    <t xml:space="preserve">      3 - Svislé a kompletní konstrukce</t>
  </si>
  <si>
    <t xml:space="preserve">    5 - Komunikace pozemní</t>
  </si>
  <si>
    <t xml:space="preserve">    9 - Ostatní konstrukce a práce, bourání</t>
  </si>
  <si>
    <t xml:space="preserve">    998 - Přesun hmot</t>
  </si>
  <si>
    <t>PSV - Práce a dodávky PSV</t>
  </si>
  <si>
    <t xml:space="preserve">    767 - Konstrukce zámečnické</t>
  </si>
  <si>
    <t>113106122</t>
  </si>
  <si>
    <t>Rozebrání dlažeb z kamenných dlaždic komunikací pro pěší ručně</t>
  </si>
  <si>
    <t>468215150</t>
  </si>
  <si>
    <t>Rozebrání dlažeb komunikací pro pěší s přemístěním hmot na skládku na vzdálenost do 3 m nebo s naložením na dopravní prostředek s ložem z kameniva nebo živice a s jakoukoliv výplní spár ručně z kamenných dlaždic nebo desek</t>
  </si>
  <si>
    <t>https://podminky.urs.cz/item/CS_URS_2024_02/113106122</t>
  </si>
  <si>
    <t>Poznámka k položce:_x000D_
bude zpětně použito, včetně očištění, naložení, přesunu na meziskládku a zpět na místo použití!!!!</t>
  </si>
  <si>
    <t>"přídlažba ze žulových kostek podél obruby včetně očištění" 0,25*46,00</t>
  </si>
  <si>
    <t>113107223</t>
  </si>
  <si>
    <t>Odstranění podkladu z kameniva drceného tl přes 200 do 300 mm strojně pl přes 200 m2</t>
  </si>
  <si>
    <t>-211499519</t>
  </si>
  <si>
    <t>Odstranění podkladů nebo krytů strojně plochy jednotlivě přes 200 m2 s přemístěním hmot na skládku na vzdálenost do 20 m nebo s naložením na dopravní prostředek z kameniva hrubého drceného, o tl. vrstvy přes 200 do 300 mm</t>
  </si>
  <si>
    <t>https://podminky.urs.cz/item/CS_URS_2024_02/113107223</t>
  </si>
  <si>
    <t>"odstranění podkladních vrstev chodníku v tl. 25cm" 148,12</t>
  </si>
  <si>
    <t>113154123</t>
  </si>
  <si>
    <t>Frézování živičného krytu tl 50 mm pruh š přes 0,5 do 1 m pl do 500 m2 bez překážek v trase</t>
  </si>
  <si>
    <t>-747531139</t>
  </si>
  <si>
    <t>Frézování živičného podkladu nebo krytu s naložením na dopravní prostředek plochy do 500 m2 bez překážek v trase pruhu šířky přes 0,5 m do 1 m, tloušťky vrstvy 50 mm</t>
  </si>
  <si>
    <t>https://podminky.urs.cz/item/CS_URS_2024_01/113154123</t>
  </si>
  <si>
    <t>Poznámka k položce:_x000D_
Vjezd do dvora hostince</t>
  </si>
  <si>
    <t>"frézování v tl. 5cm" 148,12</t>
  </si>
  <si>
    <t>113202111</t>
  </si>
  <si>
    <t>Vytrhání obrub krajníků obrubníků stojatých</t>
  </si>
  <si>
    <t>1459499076</t>
  </si>
  <si>
    <t>Vytrhání obrub s vybouráním lože, s přemístěním hmot na skládku na vzdálenost do 3 m nebo s naložením na dopravní prostředek z krajníků nebo obrubníků stojatých</t>
  </si>
  <si>
    <t>https://podminky.urs.cz/item/CS_URS_2024_02/113202111</t>
  </si>
  <si>
    <t>Poznámka k položce:_x000D_
 obruba silniční</t>
  </si>
  <si>
    <t>46,50</t>
  </si>
  <si>
    <t>1891748666</t>
  </si>
  <si>
    <t>"patky zábradlí" 0,30*0,30*0,60*34</t>
  </si>
  <si>
    <t>162251102</t>
  </si>
  <si>
    <t>Vodorovné přemístění přes 20 do 50 m výkopku/sypaniny z horniny třídy těžitelnosti I skupiny 1 až 3</t>
  </si>
  <si>
    <t>-512091422</t>
  </si>
  <si>
    <t>Vodorovné přemístění výkopku nebo sypaniny po suchu na obvyklém dopravním prostředku, bez naložení výkopku, avšak se složením bez rozhrnutí z horniny třídy těžitelnosti I skupiny 1 až 3 na vzdálenost přes 20 do 50 m</t>
  </si>
  <si>
    <t>https://podminky.urs.cz/item/CS_URS_2024_02/162251102</t>
  </si>
  <si>
    <t>"podkladní vrstvy chodníku"148,12*0,25</t>
  </si>
  <si>
    <t>-891689091</t>
  </si>
  <si>
    <t>-1797391925</t>
  </si>
  <si>
    <t>-1074084498</t>
  </si>
  <si>
    <t>181311104</t>
  </si>
  <si>
    <t>Rozprostření ornice tl vrstvy přes 200 do 250 mm v rovině nebo ve svahu do 1:5 ručně</t>
  </si>
  <si>
    <t>1624102886</t>
  </si>
  <si>
    <t>Rozprostření a urovnání ornice v rovině nebo ve svahu sklonu do 1:5 ručně při souvislé ploše, tl. vrstvy přes 200 do 250 mm</t>
  </si>
  <si>
    <t>https://podminky.urs.cz/item/CS_URS_2024_02/181311104</t>
  </si>
  <si>
    <t>78,10+11,90+19,10</t>
  </si>
  <si>
    <t>181411132</t>
  </si>
  <si>
    <t>Založení parkového trávníku výsevem pl do 1000 m2 ve svahu přes 1:5 do 1:2</t>
  </si>
  <si>
    <t>M2</t>
  </si>
  <si>
    <t>-51110672</t>
  </si>
  <si>
    <t>Založení trávníku na půdě předem připravené plochy do 1000 m2 výsevem včetně utažení parkového na svahu přes 1:5 do 1:2</t>
  </si>
  <si>
    <t>https://podminky.urs.cz/item/CS_URS_2024_02/181411132</t>
  </si>
  <si>
    <t>109,100</t>
  </si>
  <si>
    <t>M</t>
  </si>
  <si>
    <t>00572410</t>
  </si>
  <si>
    <t>osivo směs travní parková</t>
  </si>
  <si>
    <t>KG</t>
  </si>
  <si>
    <t>935753334</t>
  </si>
  <si>
    <t>Zakládání</t>
  </si>
  <si>
    <t>275311126</t>
  </si>
  <si>
    <t>Základové patky a bloky z betonu prostého C 20/25</t>
  </si>
  <si>
    <t>-2034612822</t>
  </si>
  <si>
    <t>Základové konstrukce z betonu prostého patky a bloky ve výkopu nebo na hlavách pilot C 20/25</t>
  </si>
  <si>
    <t>https://podminky.urs.cz/item/CS_URS_2024_02/275311126</t>
  </si>
  <si>
    <t>Poznámka k položce:_x000D_
patky zábradlí</t>
  </si>
  <si>
    <t>0,30*0,30*0,60*34</t>
  </si>
  <si>
    <t>Svislé a kompletní konstrukce</t>
  </si>
  <si>
    <t>348171111</t>
  </si>
  <si>
    <t>Osazení mostního ocelového zábradlí nesnímatelného do betonu říms přímo</t>
  </si>
  <si>
    <t>1041051108</t>
  </si>
  <si>
    <t>Osazení mostního ocelového zábradlí přímo do betonu říms</t>
  </si>
  <si>
    <t>https://podminky.urs.cz/item/CS_URS_2024_02/348171111</t>
  </si>
  <si>
    <t>Poznámka k položce:_x000D_
mostní zábradlí se svislou výplní výšky 1,1m, kotveno přes patní plechy na chem. kotvu, včetně podlití platbetonem tl. 10 mm, včetně kotvení a vývrtů, vlepení kotev</t>
  </si>
  <si>
    <t>6,50</t>
  </si>
  <si>
    <t>14011036</t>
  </si>
  <si>
    <t>prvky zábradlí S235</t>
  </si>
  <si>
    <t>-11639007</t>
  </si>
  <si>
    <t>Poznámka k položce:_x000D_
ocelové mostní zábradlí vč PKO</t>
  </si>
  <si>
    <t>(5,55+4,044+5,55*1,10+0,2*0,2*0,012*7850+2,47*0,94*7)*0,001*1,0*1,15*6,50</t>
  </si>
  <si>
    <t>Komunikace pozemní</t>
  </si>
  <si>
    <t>564801112</t>
  </si>
  <si>
    <t>Podklad ze štěrkodrtě ŠD plochy přes 100 m2 tl 40 mm</t>
  </si>
  <si>
    <t>566336325</t>
  </si>
  <si>
    <t>Podklad ze štěrkodrti ŠD s rozprostřením a zhutněním plochy přes 100 m2, po zhutnění tl. 40 mm</t>
  </si>
  <si>
    <t>https://podminky.urs.cz/item/CS_URS_2024_02/564801112</t>
  </si>
  <si>
    <t>"ŠD fr. 4/8"87,46+14,93</t>
  </si>
  <si>
    <t>564861011</t>
  </si>
  <si>
    <t>Podklad ze štěrkodrtě ŠD plochy do 100 m2 tl 200 mm</t>
  </si>
  <si>
    <t>1800441086</t>
  </si>
  <si>
    <t>Podklad ze štěrkodrti ŠD s rozprostřením a zhutněním plochy jednotlivě do 100 m2, po zhutnění tl. 200 mm</t>
  </si>
  <si>
    <t>https://podminky.urs.cz/item/CS_URS_2024_02/564861011</t>
  </si>
  <si>
    <t>"ŠD 0/32" 87,46+14,93</t>
  </si>
  <si>
    <t>596811121</t>
  </si>
  <si>
    <t>Kladení betonové dlažby komunikací pro pěší do lože z kameniva velikosti do 0,09 m2 pl přes 50 do 100 m2</t>
  </si>
  <si>
    <t>-1030493835</t>
  </si>
  <si>
    <t>Kladení dlažby z betonových nebo kameninových dlaždic komunikací pro pěší s vyplněním spár a se smetením přebytečného materiálu na vzdálenost do 3 m s ložem z kameniva těženého tl. do 30 mm velikosti dlaždic do 0,09 m2 (bez zámku), pro plochy přes 50 do 100 m2</t>
  </si>
  <si>
    <t>https://podminky.urs.cz/item/CS_URS_2024_02/596811121</t>
  </si>
  <si>
    <t>87,46+14,93</t>
  </si>
  <si>
    <t>59245018</t>
  </si>
  <si>
    <t>dlažba skladebná betonová 200x100mm tl 60mm přírodní</t>
  </si>
  <si>
    <t>-1549680885</t>
  </si>
  <si>
    <t>102,39-0,4*3,20*2</t>
  </si>
  <si>
    <t>99,83*1,03 'Přepočtené koeficientem množství</t>
  </si>
  <si>
    <t>59245006</t>
  </si>
  <si>
    <t>dlažba pro nevidomé betonová 200x100mm tl 60mm barevná</t>
  </si>
  <si>
    <t>1582963291</t>
  </si>
  <si>
    <t>0,4*3,20*2</t>
  </si>
  <si>
    <t>2,56*1,03 'Přepočtené koeficientem množství</t>
  </si>
  <si>
    <t>911331131</t>
  </si>
  <si>
    <t>Svodidlo ocelové jednostranné zádržnosti H1 se zaberaněním sloupků ve vzdálenosti do 2 m</t>
  </si>
  <si>
    <t>1053662325</t>
  </si>
  <si>
    <t>Silniční svodidlo ocelové se zaberaněním sloupků jednostranné úroveň zádržnosti H1 vzdálenosti sloupků do 2 m</t>
  </si>
  <si>
    <t>https://podminky.urs.cz/item/CS_URS_2024_02/911331131</t>
  </si>
  <si>
    <t>"nový náběh svodidla" 4,500</t>
  </si>
  <si>
    <t>916131113</t>
  </si>
  <si>
    <t>Osazení silničního obrubníku betonového ležatého s boční opěrou do lože z betonu prostého</t>
  </si>
  <si>
    <t>-1471361405</t>
  </si>
  <si>
    <t>Osazení silničního obrubníku betonového se zřízením lože, s vyplněním a zatřením spár cementovou maltou ležatého s boční opěrou z betonu prostého, do lože z betonu prostého</t>
  </si>
  <si>
    <t>https://podminky.urs.cz/item/CS_URS_2024_02/916131113</t>
  </si>
  <si>
    <t>41,30+3,70</t>
  </si>
  <si>
    <t>59217031</t>
  </si>
  <si>
    <t>obrubník silniční betonový 1000x150x250mm</t>
  </si>
  <si>
    <t>1459499047</t>
  </si>
  <si>
    <t>45,00</t>
  </si>
  <si>
    <t>45*1,02 'Přepočtené koeficientem množství</t>
  </si>
  <si>
    <t>916132112</t>
  </si>
  <si>
    <t>Osazení obruby z betonové přídlažby bez boční opěry do lože z betonu prostého</t>
  </si>
  <si>
    <t>-1258902723</t>
  </si>
  <si>
    <t>Osazení silniční obruby z betonové přídlažby (krajníků) s ložem tl. přes 50 do 100 mm, s vyplněním a zatřením spár cementovou maltou šířky do 250 mm bez boční opěry, do lože z betonu prostého</t>
  </si>
  <si>
    <t>https://podminky.urs.cz/item/CS_URS_2024_02/916132112</t>
  </si>
  <si>
    <t>0,25*(9,00+46,00)</t>
  </si>
  <si>
    <t>RMAT0001</t>
  </si>
  <si>
    <t>krajník ze žulových kostek 100x100x100</t>
  </si>
  <si>
    <t>-512895986</t>
  </si>
  <si>
    <t>Poznámka k položce:_x000D_
46,0 m z původních kostek, 9,00 m nový materiál</t>
  </si>
  <si>
    <t>0,25*9,00</t>
  </si>
  <si>
    <t>2,25*1,02 'Přepočtené koeficientem množství</t>
  </si>
  <si>
    <t>916231212</t>
  </si>
  <si>
    <t>Osazení chodníkového obrubníku betonového stojatého bez boční opěry do lože z betonu prostého</t>
  </si>
  <si>
    <t>952459883</t>
  </si>
  <si>
    <t>Osazení chodníkového obrubníku betonového se zřízením lože, s vyplněním a zatřením spár cementovou maltou stojatého bez boční opěry, do lože z betonu prostého</t>
  </si>
  <si>
    <t>https://podminky.urs.cz/item/CS_URS_2024_02/916231212</t>
  </si>
  <si>
    <t>43,20+44,50+5,80+4,80</t>
  </si>
  <si>
    <t>59217017</t>
  </si>
  <si>
    <t>obrubník betonový chodníkový 1000x100x250mm</t>
  </si>
  <si>
    <t>1549023865</t>
  </si>
  <si>
    <t>98,3*1,02 'Přepočtené koeficientem množství</t>
  </si>
  <si>
    <t>919735112</t>
  </si>
  <si>
    <t>Řezání stávajícího živičného krytu hl přes 50 do 100 mm</t>
  </si>
  <si>
    <t>1492061632</t>
  </si>
  <si>
    <t>Řezání stávajícího živičného krytu nebo podkladu hloubky přes 50 do 100 mm</t>
  </si>
  <si>
    <t>https://podminky.urs.cz/item/CS_URS_2024_02/919735112</t>
  </si>
  <si>
    <t>"řezání živ. krytu stávajícího chodníku vpravo od mostuv tl. 50cm" 1,60</t>
  </si>
  <si>
    <t>966005111</t>
  </si>
  <si>
    <t>Rozebrání a odstranění silničního zábradlí se sloupky osazenými s betonovými patkami</t>
  </si>
  <si>
    <t>389101077</t>
  </si>
  <si>
    <t>Rozebrání a odstranění silničního zábradlí a ocelových svodidel s přemístěním hmot na skládku na vzdálenost do 10 m nebo s naložením na dopravní prostředek, se zásypem jam po odstraněných sloupcích a s jeho zhutněním silničního zábradlí se sloupky osazenými s betonovými patkami</t>
  </si>
  <si>
    <t>https://podminky.urs.cz/item/CS_URS_2024_02/966005111</t>
  </si>
  <si>
    <t>51,66+6,50</t>
  </si>
  <si>
    <t>966005311</t>
  </si>
  <si>
    <t>Rozebrání a odstranění silničního svodidla s jednou pásnicí</t>
  </si>
  <si>
    <t>628289081</t>
  </si>
  <si>
    <t>Rozebrání a odstranění silničního zábradlí a ocelových svodidel s přemístěním hmot na skládku na vzdálenost do 10 m nebo s naložením na dopravní prostředek, se zásypem jam po odstraněných sloupcích a s jeho zhutněním svodidla včetně sloupků, s jednou pásnicí silničního</t>
  </si>
  <si>
    <t>https://podminky.urs.cz/item/CS_URS_2024_02/966005311</t>
  </si>
  <si>
    <t>998</t>
  </si>
  <si>
    <t>Přesun hmot</t>
  </si>
  <si>
    <t>998223011</t>
  </si>
  <si>
    <t>Přesun hmot pro pozemní komunikace s krytem dlážděným</t>
  </si>
  <si>
    <t>710854400</t>
  </si>
  <si>
    <t>Přesun hmot pro pozemní komunikace s krytem dlážděným dopravní vzdálenost do 200 m jakékoliv délky objektu</t>
  </si>
  <si>
    <t>https://podminky.urs.cz/item/CS_URS_2024_02/998223011</t>
  </si>
  <si>
    <t>PSV</t>
  </si>
  <si>
    <t>Práce a dodávky PSV</t>
  </si>
  <si>
    <t>767</t>
  </si>
  <si>
    <t>Konstrukce zámečnické</t>
  </si>
  <si>
    <t>767163122</t>
  </si>
  <si>
    <t>Montáž přímého kovového zábradlí do betonu v rovině v exteriéru</t>
  </si>
  <si>
    <t>2095590255</t>
  </si>
  <si>
    <t>Montáž zábradlí přímého v exteriéru v rovině (na rovné ploše) kotveného do betonu</t>
  </si>
  <si>
    <t>https://podminky.urs.cz/item/CS_URS_2024_02/767163122</t>
  </si>
  <si>
    <t>45,40+6,60</t>
  </si>
  <si>
    <t>55342283</t>
  </si>
  <si>
    <t>zábradlí s lankovou výplní s bočním kotvením, kulatý sloupek</t>
  </si>
  <si>
    <t>-545751974</t>
  </si>
  <si>
    <t>Poznámka k položce:_x000D_
včetně PKO, sloupky a madlo TR45,0x3,0, sloupky á2,0 m, 2x lanko nerez pr. 10 mm, včetně dilatačních spojek madel, délka sloupků 1,60m</t>
  </si>
  <si>
    <t>997013875</t>
  </si>
  <si>
    <t>Poplatek za uložení stavebního odpadu na recyklační skládce (skládkovné) asfaltového bez obsahu dehtu zatříděného do Katalogu odpadů pod kódem 17 03 02</t>
  </si>
  <si>
    <t>-11507425</t>
  </si>
  <si>
    <t>https://podminky.urs.cz/item/CS_URS_2024_02/997013875</t>
  </si>
  <si>
    <t>"frézát v tl. 5cm" 148,12*0,05*2,2</t>
  </si>
  <si>
    <t>35</t>
  </si>
  <si>
    <t>-814329203</t>
  </si>
  <si>
    <t>"zábradlí" 0,06*(51,66+6,50)</t>
  </si>
  <si>
    <t>36</t>
  </si>
  <si>
    <t>997211211</t>
  </si>
  <si>
    <t>Svislá doprava vybouraných hmot na v 3,5 m</t>
  </si>
  <si>
    <t>-1225683688</t>
  </si>
  <si>
    <t>Svislá doprava suti nebo vybouraných hmot s naložením do dopravního zařízení a s vyprázdněním dopravního zařízení na hromadu nebo do dopravního prostředku vybouraných hmot na výšku do 3,5 m</t>
  </si>
  <si>
    <t>https://podminky.urs.cz/item/CS_URS_2024_02/997211211</t>
  </si>
  <si>
    <t>"obruby" 0,15*0,25*46,50*2,5</t>
  </si>
  <si>
    <t>"frézát v tl. 5cm" 16,293</t>
  </si>
  <si>
    <t>37</t>
  </si>
  <si>
    <t>-1876613713</t>
  </si>
  <si>
    <t>Poznámka k položce:_x000D_
přídlažka uložena na meziskládku, bude použito v SO 201</t>
  </si>
  <si>
    <t>38</t>
  </si>
  <si>
    <t>-1044722377</t>
  </si>
  <si>
    <t xml:space="preserve">Poznámka k položce:_x000D_
_x000D_
</t>
  </si>
  <si>
    <t>"frézát v tl. 5cm, dalších 9km" 9*16,293*2,2</t>
  </si>
  <si>
    <t>39</t>
  </si>
  <si>
    <t>997221861</t>
  </si>
  <si>
    <t>Poplatek za uložení na recyklační skládce (skládkovné) stavebního odpadu z prostého betonu pod kódem 17 01 01</t>
  </si>
  <si>
    <t>161117462</t>
  </si>
  <si>
    <t>Poplatek za uložení stavebního odpadu na recyklační skládce (skládkovné) z prostého betonu zatříděného do Katalogu odpadů pod kódem 17 01 01</t>
  </si>
  <si>
    <t>https://podminky.urs.cz/item/CS_URS_2024_02/997221861</t>
  </si>
  <si>
    <t>SO 102 - Chodník podél tenisových kurtů</t>
  </si>
  <si>
    <t xml:space="preserve">    6 - Úpravy povrchů, podlahy a osazování výplní</t>
  </si>
  <si>
    <t>3 - Svislé a kompletní konstrukce</t>
  </si>
  <si>
    <t>711 - Izolace proti vodě, vlhkosti a plynům</t>
  </si>
  <si>
    <t>274321118</t>
  </si>
  <si>
    <t>Základové pasy, prahy, věnce a ostruhy mostních konstrukcí ze ŽB C 30/37</t>
  </si>
  <si>
    <t>-737981886</t>
  </si>
  <si>
    <t>Základové konstrukce z betonu železového pásy, prahy, věnce a ostruhy ve výkopu nebo na hlavách pilot C 30/37</t>
  </si>
  <si>
    <t>https://podminky.urs.cz/item/CS_URS_2024_02/274321118</t>
  </si>
  <si>
    <t xml:space="preserve"> 36,0*0,6*0,4 + 17,75*0,8*0,4 +38,91*0,2 </t>
  </si>
  <si>
    <t>274354111</t>
  </si>
  <si>
    <t>Bednění základových pasů - zřízení</t>
  </si>
  <si>
    <t>-474248118</t>
  </si>
  <si>
    <t>Bednění základových konstrukcí pasů, prahů, věnců a ostruh zřízení</t>
  </si>
  <si>
    <t>https://podminky.urs.cz/item/CS_URS_2024_02/274354111</t>
  </si>
  <si>
    <t>53,75*0,4*2+38,91*2</t>
  </si>
  <si>
    <t>274354211</t>
  </si>
  <si>
    <t>Bednění základových pasů - odstranění</t>
  </si>
  <si>
    <t>1028693499</t>
  </si>
  <si>
    <t>Bednění základových konstrukcí pasů, prahů, věnců a ostruh odstranění bednění</t>
  </si>
  <si>
    <t>https://podminky.urs.cz/item/CS_URS_2024_02/274354211</t>
  </si>
  <si>
    <t>120,82</t>
  </si>
  <si>
    <t>274361116</t>
  </si>
  <si>
    <t>Výztuž základových pasů, prahů, věnců a ostruh z betonářské oceli 10 505</t>
  </si>
  <si>
    <t>1676257197</t>
  </si>
  <si>
    <t>Výztuž základových konstrukcí pasů, prahů, věnců a ostruh z betonářské oceli 10 505 (R) nebo BSt 500</t>
  </si>
  <si>
    <t>https://podminky.urs.cz/item/CS_URS_2024_02/274361116</t>
  </si>
  <si>
    <t>Poznámka k položce:_x000D_
"výztuž bet. základu z oceli B 500B, spotřeba 100 kg/m3"</t>
  </si>
  <si>
    <t>22,102*0,1</t>
  </si>
  <si>
    <t>0,30*0,30*0,60*49*1,2</t>
  </si>
  <si>
    <t>"ŠD fr. 4/8"122,70</t>
  </si>
  <si>
    <t>"ŠD 0/32" 122,70</t>
  </si>
  <si>
    <t>122,70</t>
  </si>
  <si>
    <t>122,7*1,03 'Přepočtené koeficientem množství</t>
  </si>
  <si>
    <t>Úpravy povrchů, podlahy a osazování výplní</t>
  </si>
  <si>
    <t>622331141</t>
  </si>
  <si>
    <t>Cementová omítka štuková dvouvrstvá vnějších stěn nanášená ručně</t>
  </si>
  <si>
    <t>983409068</t>
  </si>
  <si>
    <t>Omítka cementová vnějších ploch nanášená ručně dvouvrstvá, tloušťky jádrové omítky do 15 mm a tloušťky štuku do 3 mm štuková stěn</t>
  </si>
  <si>
    <t>https://podminky.urs.cz/item/CS_URS_2024_02/622331141</t>
  </si>
  <si>
    <t>"úprava stávající stěny"5,64*1,35</t>
  </si>
  <si>
    <t>871351141</t>
  </si>
  <si>
    <t>Montáž potrubí z PE100 RC SDR 11 otevřený výkop svařovaných na tupo d 200 x 18,2 mm</t>
  </si>
  <si>
    <t>-771148688</t>
  </si>
  <si>
    <t>Montáž vodovodního potrubí z polyetylenu PE100 RC v otevřeném výkopu svařovaných na tupo SDR 11/PN16 d 200 x 18,2 mm</t>
  </si>
  <si>
    <t>https://podminky.urs.cz/item/CS_URS_2024_02/871351141</t>
  </si>
  <si>
    <t>28613562</t>
  </si>
  <si>
    <t>potrubí vodovodní dvouvrstvé PE100 RC SDR11 200x18,2mm</t>
  </si>
  <si>
    <t>-630612299</t>
  </si>
  <si>
    <t>Poznámka k položce:_x000D_
včetně napojení na stávající potrubí, včetně tvaroek apod, včetně obsypu ŠP 300X300mm</t>
  </si>
  <si>
    <t>100*1,015 'Přepočtené koeficientem množství</t>
  </si>
  <si>
    <t>5,80+64,40+8,30</t>
  </si>
  <si>
    <t>78,5*1,02 'Přepočtené koeficientem množství</t>
  </si>
  <si>
    <t>931992121</t>
  </si>
  <si>
    <t>Výplň dilatačních spár z extrudovaného polystyrénu tl 20 mm</t>
  </si>
  <si>
    <t>1276156803</t>
  </si>
  <si>
    <t>Výplň dilatačních spár z polystyrenu extrudovaného, tloušťky 20 mm</t>
  </si>
  <si>
    <t>https://podminky.urs.cz/item/CS_URS_2024_02/931992121</t>
  </si>
  <si>
    <t xml:space="preserve">4*(0,6*0,4)+4*(0,9*0,2) </t>
  </si>
  <si>
    <t>931994102</t>
  </si>
  <si>
    <t>Těsnění dilatační spáry betonové konstrukce povrchovým těsnicím pásem</t>
  </si>
  <si>
    <t>-1715156889</t>
  </si>
  <si>
    <t>Těsnění spáry betonové konstrukce pásy, profily, tmely těsnicím pásem povrchovým, spáry dilatační</t>
  </si>
  <si>
    <t>https://podminky.urs.cz/item/CS_URS_2024_02/931994102</t>
  </si>
  <si>
    <t xml:space="preserve">4*(0,8+0,4+0,2) </t>
  </si>
  <si>
    <t>961041211</t>
  </si>
  <si>
    <t>Bourání mostních základů z betonu prostého</t>
  </si>
  <si>
    <t>1191285294</t>
  </si>
  <si>
    <t>Bourání mostních konstrukcí základů z prostého betonu</t>
  </si>
  <si>
    <t>https://podminky.urs.cz/item/CS_URS_2024_02/961041211</t>
  </si>
  <si>
    <t>"základ stávajícího oplocení tenisových kurtů"0,50*0,20*53,80</t>
  </si>
  <si>
    <t>981511112</t>
  </si>
  <si>
    <t>Demolice konstrukcí objektů zděných na MC postupným rozebíráním</t>
  </si>
  <si>
    <t>310488652</t>
  </si>
  <si>
    <t>Demolice konstrukcí objektů postupným rozebíráním zdiva na maltu cementovou z cihel nebo tvárnic</t>
  </si>
  <si>
    <t>https://podminky.urs.cz/item/CS_URS_2024_02/981511112</t>
  </si>
  <si>
    <t>"zděná zídka na konci úseku" 0,50*1,65*5,70</t>
  </si>
  <si>
    <t>-1879032403</t>
  </si>
  <si>
    <t>Poznámka k položce:_x000D_
výška sloupků 3,0 m</t>
  </si>
  <si>
    <t>966071823</t>
  </si>
  <si>
    <t>Rozebrání oplocení z drátěného pletiva se čtvercovými oky v přes 2,0 do 4,0 m</t>
  </si>
  <si>
    <t>-1003554288</t>
  </si>
  <si>
    <t>Rozebrání oplocení z pletiva drátěného se čtvercovými oky, výšky přes 2,0 do 4,0 m</t>
  </si>
  <si>
    <t>https://podminky.urs.cz/item/CS_URS_2024_02/966071823</t>
  </si>
  <si>
    <t>50,75</t>
  </si>
  <si>
    <t>-869284640</t>
  </si>
  <si>
    <t>Poznámka k položce:_x000D_
branka u kurtů na konci úseku</t>
  </si>
  <si>
    <t>1575709230</t>
  </si>
  <si>
    <t>49176434</t>
  </si>
  <si>
    <t>Poznámka k položce:_x000D_
včetně PKO, sloupky a madlo TR45,0x3,0, sloupky á2,0 m, 2x lanko nerez pr. 10 mm, včetně dilatačních spojek madel, délka sloupků 1,60m, S235</t>
  </si>
  <si>
    <t>95,30</t>
  </si>
  <si>
    <t>"dlažba 30x30" 3,25*2,25</t>
  </si>
  <si>
    <t>2,20</t>
  </si>
  <si>
    <t>122251103</t>
  </si>
  <si>
    <t>Odkopávky a prokopávky nezapažené v hornině třídy těžitelnosti I skupiny 3 objem do 100 m3 strojně</t>
  </si>
  <si>
    <t>Odkopávky a prokopávky nezapažené strojně v hornině třídy těžitelnosti I skupiny 3 přes 50 do 100 m3</t>
  </si>
  <si>
    <t>https://podminky.urs.cz/item/CS_URS_2024_02/122251103</t>
  </si>
  <si>
    <t>"patky zábradlí" 0,30*0,30*0,60*48</t>
  </si>
  <si>
    <t>"terén pod chodníkem" 0,50*122,70*1,80</t>
  </si>
  <si>
    <t>"rýha vodovodu" 100*0,30*1,0</t>
  </si>
  <si>
    <t>"výkop pro základ zdi" 0,65*53,80</t>
  </si>
  <si>
    <t xml:space="preserve">"pro zpětný zásyp, odvoz na meziskládku a odvoz z meziskládky" </t>
  </si>
  <si>
    <t>"pláň mezi 201 a novou zdí" 0,20*5,60*2,43*2</t>
  </si>
  <si>
    <t>"pod chodníkem a kolem základu nové zdi a rýha vodovodu" 0,96*53,80*2</t>
  </si>
  <si>
    <t>"pláň na konci úseku" 0,20*11,55*1,80*2</t>
  </si>
  <si>
    <t>"odvoz přebytečné zeminy na skládku"177,992-112,898</t>
  </si>
  <si>
    <t>167151101</t>
  </si>
  <si>
    <t>Nakládání výkopku z hornin třídy těžitelnosti I skupiny 1 až 3 do 100 m3</t>
  </si>
  <si>
    <t>-553433866</t>
  </si>
  <si>
    <t>Nakládání, skládání a překládání neulehlého výkopku nebo sypaniny strojně nakládání, množství do 100 m3, z horniny třídy těžitelnosti I, skupiny 1 až 3</t>
  </si>
  <si>
    <t>https://podminky.urs.cz/item/CS_URS_2024_02/167151101</t>
  </si>
  <si>
    <t xml:space="preserve">"naložení materiálu z meziskládky pro zpětný zásyp" </t>
  </si>
  <si>
    <t>"pláň mezi 201 a novou zdí" 0,20*5,60*2,43</t>
  </si>
  <si>
    <t>"pod chodníkem a kolem základu nové zdi a rýha vodovodu" 0,96*53,80</t>
  </si>
  <si>
    <t>"pláň na konci úseku" 0,20*11,55*1,80</t>
  </si>
  <si>
    <t>65,094</t>
  </si>
  <si>
    <t>177,992</t>
  </si>
  <si>
    <t>174151101</t>
  </si>
  <si>
    <t>Zásyp jam, šachet rýh nebo kolem objektů sypaninou se zhutněním</t>
  </si>
  <si>
    <t>-647910954</t>
  </si>
  <si>
    <t>Zásyp sypaninou z jakékoliv horniny strojně s uložením výkopku ve vrstvách se zhutněním jam, šachet, rýh nebo kolem objektů v těchto vykopávkách</t>
  </si>
  <si>
    <t>https://podminky.urs.cz/item/CS_URS_2024_02/174151101</t>
  </si>
  <si>
    <t>Poznámka k položce:_x000D_
materiál z meziskládky</t>
  </si>
  <si>
    <t>39,0</t>
  </si>
  <si>
    <t>338171125</t>
  </si>
  <si>
    <t>Osazování sloupků a vzpěr plotových ocelových v přes 2 do 2,6 m ukotvením k pevnému podkladu</t>
  </si>
  <si>
    <t>-691333047</t>
  </si>
  <si>
    <t>Montáž sloupků a vzpěr plotových ocelových trubkových nebo profilovaných výšky přes 2 do 2,6 m ukotvením k pevnému podkladu</t>
  </si>
  <si>
    <t>https://podminky.urs.cz/item/CS_URS_2024_02/338171125</t>
  </si>
  <si>
    <t>"sloupky"33</t>
  </si>
  <si>
    <t>"vzpěry"8</t>
  </si>
  <si>
    <t>"příčel"32*2</t>
  </si>
  <si>
    <t>RMAT0003</t>
  </si>
  <si>
    <t>plotový sloupek ocelový</t>
  </si>
  <si>
    <t>363451512</t>
  </si>
  <si>
    <t>prvky oplocení</t>
  </si>
  <si>
    <t>Poznámka k položce:_x000D_
materiál S235 včetně PKO</t>
  </si>
  <si>
    <t>"sloupky"33*3,0*12,9*0,001*1,05</t>
  </si>
  <si>
    <t>"vzpěry"8*2,8*12,9*0,001*1,05</t>
  </si>
  <si>
    <t>"příčel"32*2*2*4,841*0,001*1,05</t>
  </si>
  <si>
    <t>348401140</t>
  </si>
  <si>
    <t>Montáž oplocení ze strojového pletiva s napínacími dráty v přes 2,0 do 4,0 m</t>
  </si>
  <si>
    <t>-1023240724</t>
  </si>
  <si>
    <t>Montáž oplocení z pletiva strojového s napínacími dráty přes 2,0 do 4,0 m</t>
  </si>
  <si>
    <t>https://podminky.urs.cz/item/CS_URS_2024_02/348401140</t>
  </si>
  <si>
    <t>40</t>
  </si>
  <si>
    <t>RMAT0002</t>
  </si>
  <si>
    <t>strojové pletivo</t>
  </si>
  <si>
    <t>1181712781</t>
  </si>
  <si>
    <t xml:space="preserve">poplastované čtyřhranné "sportovní"  pletivo v roli s napínacím drátem, oka 40×40 mm, průměr drátu 3,0 mm, barva zelená </t>
  </si>
  <si>
    <t>Poznámka k položce:_x000D_
celková výška 3,0m, položka včetně napínacího drátu a uchycení ke konstrukci plotu</t>
  </si>
  <si>
    <t>3*53,75*1,1</t>
  </si>
  <si>
    <t>711</t>
  </si>
  <si>
    <t>Izolace proti vodě, vlhkosti a plynům</t>
  </si>
  <si>
    <t>41</t>
  </si>
  <si>
    <t>711111001</t>
  </si>
  <si>
    <t>Provedení izolace proti zemní vlhkosti vodorovné za studena nátěrem penetračním</t>
  </si>
  <si>
    <t>915432210</t>
  </si>
  <si>
    <t>Provedení izolace proti zemní vlhkosti natěradly a tmely za studena na ploše vodorovné V nátěrem penetračním</t>
  </si>
  <si>
    <t>https://podminky.urs.cz/item/CS_URS_2024_02/711111001</t>
  </si>
  <si>
    <t xml:space="preserve">(0,8+1,86)*53,75 </t>
  </si>
  <si>
    <t>42</t>
  </si>
  <si>
    <t>11163150</t>
  </si>
  <si>
    <t>lak penetrační asfaltový</t>
  </si>
  <si>
    <t>1081093484</t>
  </si>
  <si>
    <t>142,975*0,0005</t>
  </si>
  <si>
    <t>43</t>
  </si>
  <si>
    <t>711113125</t>
  </si>
  <si>
    <t>Izolace proti vlhkosti na svislé ploše za studena těsnicí hmotou dvousložkovou na bázi polymery modifikované živičné emulze</t>
  </si>
  <si>
    <t>1929991976</t>
  </si>
  <si>
    <t>Izolace proti zemní vlhkosti natěradly a tmely za studena na ploše svislé S těsnicí hmotou dvousložkovou na bázi polymery modifikované živice</t>
  </si>
  <si>
    <t>https://podminky.urs.cz/item/CS_URS_2024_02/711113125</t>
  </si>
  <si>
    <t>(0,8+1,86)*53,75*2</t>
  </si>
  <si>
    <t>44</t>
  </si>
  <si>
    <t>711142559</t>
  </si>
  <si>
    <t>Provedení izolace proti zemní vlhkosti pásy přitavením svislé NAIP</t>
  </si>
  <si>
    <t>-622181555</t>
  </si>
  <si>
    <t>Provedení izolace proti zemní vlhkosti pásy přitavením NAIP na ploše svislé S</t>
  </si>
  <si>
    <t>https://podminky.urs.cz/item/CS_URS_2024_02/711142559</t>
  </si>
  <si>
    <t>4*(0,8+1,86)</t>
  </si>
  <si>
    <t>45</t>
  </si>
  <si>
    <t>62832002</t>
  </si>
  <si>
    <t>pás asfaltový natavitelný oxidovaný s vložkou ze skleněné rohože typu V60 s hrubozrnným posypem tl 4,2mm</t>
  </si>
  <si>
    <t>405742028</t>
  </si>
  <si>
    <t>46</t>
  </si>
  <si>
    <t>919726124</t>
  </si>
  <si>
    <t>Geotextilie pro ochranu, separaci a filtraci netkaná měrná hm přes 500 do 800 g/m2</t>
  </si>
  <si>
    <t>529361580</t>
  </si>
  <si>
    <t>Geotextilie netkaná pro ochranu, separaci nebo filtraci měrná hmotnost přes 500 do 800 g/m2</t>
  </si>
  <si>
    <t>https://podminky.urs.cz/item/CS_URS_2024_02/919726124</t>
  </si>
  <si>
    <t>Poznámka k položce:_x000D_
geotextilie 600g/m2, 20% na přesahy</t>
  </si>
  <si>
    <t>47</t>
  </si>
  <si>
    <t>"plot" 0,1*53,75</t>
  </si>
  <si>
    <t>48</t>
  </si>
  <si>
    <t>"obruby" 0,15*0,25*2,20*2,3</t>
  </si>
  <si>
    <t>"dlažba" 0,04*7,313*2,3</t>
  </si>
  <si>
    <t>49</t>
  </si>
  <si>
    <t>50</t>
  </si>
  <si>
    <t>"dalších 9km" 9*6,238</t>
  </si>
  <si>
    <t>51</t>
  </si>
  <si>
    <t>SO 201 -  Most ev.č. M10</t>
  </si>
  <si>
    <t>21411</t>
  </si>
  <si>
    <t>2 - Zakládání</t>
  </si>
  <si>
    <t>4 - Vodorovné konstrukce</t>
  </si>
  <si>
    <t>5 - Komunikace pozemní</t>
  </si>
  <si>
    <t>6 - Úpravy povrchů, podlahy a osazování výplní</t>
  </si>
  <si>
    <t>741 - Elektroinstalace - silnoproud</t>
  </si>
  <si>
    <t>998 - Přesun hmot</t>
  </si>
  <si>
    <t>871363123</t>
  </si>
  <si>
    <t>Montáž kanalizačního potrubí hladkého plnostěnného SN 12 z PVC-U DN 250</t>
  </si>
  <si>
    <t>890071114</t>
  </si>
  <si>
    <t>Montáž kanalizačního potrubí z tvrdého PVC-U hladkého plnostěnného tuhost SN 12 DN 250</t>
  </si>
  <si>
    <t>https://podminky.urs.cz/item/CS_URS_2024_02/871363123</t>
  </si>
  <si>
    <t>Poznámka k položce:_x000D_
výměna stávající odvodňovací trubky z kurtů</t>
  </si>
  <si>
    <t>28612010</t>
  </si>
  <si>
    <t>trubka kanalizační PVC plnostěnná třívrstvá DN 250x1000mm SN12</t>
  </si>
  <si>
    <t>2100255482</t>
  </si>
  <si>
    <t>Poznámka k položce:_x000D_
Bude použito v případě, že stávající odtoky vpustí budou poškozené či nefunkční!!!!!_x000D_
Včetně seříznutí na výtoku</t>
  </si>
  <si>
    <t>8,5</t>
  </si>
  <si>
    <t>8,5*1,03 'Přepočtené koeficientem množství</t>
  </si>
  <si>
    <t>115101201</t>
  </si>
  <si>
    <t>Čerpání vody na dopravní výšku do 10 m průměrný přítok do 500 l/min</t>
  </si>
  <si>
    <t>HOD</t>
  </si>
  <si>
    <t>-1570496779</t>
  </si>
  <si>
    <t>Čerpání vody na dopravní výšku do 10 m s uvažovaným průměrným přítokem do 500 l/min</t>
  </si>
  <si>
    <t>https://podminky.urs.cz/item/CS_URS_2024_02/115101201</t>
  </si>
  <si>
    <t>131111323</t>
  </si>
  <si>
    <t>Vrtání jamek pro plotové sloupky D přes 200 do 300 mm ručně s mechanickým vrtákem</t>
  </si>
  <si>
    <t>-619209201</t>
  </si>
  <si>
    <t>Vrtání jamek ručně mechanickým vrtákem průměru přes 200 do 300 mm</t>
  </si>
  <si>
    <t>https://podminky.urs.cz/item/CS_URS_2024_02/131111323</t>
  </si>
  <si>
    <t>Poznámka k položce:_x000D_
jámy pro sloupy oplocení</t>
  </si>
  <si>
    <t>21*0,6</t>
  </si>
  <si>
    <t>-1652223780</t>
  </si>
  <si>
    <t>"staveništní přesun materiálu z deponie do místa zapracování"</t>
  </si>
  <si>
    <t>"zpětný zásyp za rubem nových opěr pod těsnící vrstvou"   (0,97+1,26)*3,50</t>
  </si>
  <si>
    <t>"zpětný zásyp před lícem opěr pod dlažbou"   0,15*4,50*2</t>
  </si>
  <si>
    <t>"zpětný zásyp před lícem křídel"   3,98*1,50*2+4,86*1,50*2</t>
  </si>
  <si>
    <t>"zpětný zásyp výkopu po původním mostu"  5,61*7,10+6,18*5,59</t>
  </si>
  <si>
    <t>-39159270</t>
  </si>
  <si>
    <t>"nakládání materiálu na deponii pro zpětné dosypávky, násypy a zásypy"</t>
  </si>
  <si>
    <t>171151103</t>
  </si>
  <si>
    <t>Uložení sypaniny z hornin soudržných do násypů zhutněných strojně</t>
  </si>
  <si>
    <t>1467121926</t>
  </si>
  <si>
    <t>Uložení sypanin do násypů strojně s rozprostřením sypaniny ve vrstvách a s hrubým urovnáním zhutněných z hornin soudržných jakékoliv třídy těžitelnosti</t>
  </si>
  <si>
    <t>https://podminky.urs.cz/item/CS_URS_2024_02/171151103</t>
  </si>
  <si>
    <t>"násyp z nakupovaného materiálu ŠD nad těsnící vrstvou" 1,65*3,50*2</t>
  </si>
  <si>
    <t>58344171</t>
  </si>
  <si>
    <t>štěrkodrť frakce 0/32</t>
  </si>
  <si>
    <t>-1358617655</t>
  </si>
  <si>
    <t>11,55*1,8</t>
  </si>
  <si>
    <t>-1213034856</t>
  </si>
  <si>
    <t>174151101.1</t>
  </si>
  <si>
    <t>-1629585847</t>
  </si>
  <si>
    <t>https://podminky.urs.cz/item/CS_URS_2024_02/174151101.1</t>
  </si>
  <si>
    <t>"ochranný zásyp těsnící folie pískem v tl. 30cm" 1,90*3,50*0,30*2</t>
  </si>
  <si>
    <t>"ochranný zásyp odvodnění kurtů" 8,50*0,3*0,3</t>
  </si>
  <si>
    <t>58337303</t>
  </si>
  <si>
    <t>štěrkopísek frakce 0/8</t>
  </si>
  <si>
    <t>-892840076</t>
  </si>
  <si>
    <t>4,755*1,80</t>
  </si>
  <si>
    <t>-1418687021</t>
  </si>
  <si>
    <t>"osetí ohumusovaných ploch" (16,93+18,81)*1,2</t>
  </si>
  <si>
    <t>-1950376095</t>
  </si>
  <si>
    <t>42,888*0,02 'Přepočtené koeficientem množství</t>
  </si>
  <si>
    <t>182351123</t>
  </si>
  <si>
    <t>Rozprostření ornice pl přes 100 do 500 m2 ve svahu přes 1:5 tl vrstvy do 200 mm strojně</t>
  </si>
  <si>
    <t>1351280730</t>
  </si>
  <si>
    <t>Rozprostření a urovnání ornice ve svahu sklonu přes 1:5 strojně při souvislé ploše přes 100 do 500 m2, tl. vrstvy do 200 mm</t>
  </si>
  <si>
    <t>https://podminky.urs.cz/item/CS_URS_2024_02/182351123</t>
  </si>
  <si>
    <t>Poznámka k položce:_x000D_
Nákup materiálu!!!!</t>
  </si>
  <si>
    <t>"ohumusování v tl. 15cm" (16,93+18,81)*1,2</t>
  </si>
  <si>
    <t>185804312</t>
  </si>
  <si>
    <t>Zalití rostlin vodou plocha přes 20 m2</t>
  </si>
  <si>
    <t>998722735</t>
  </si>
  <si>
    <t>Zalití rostlin vodou plochy záhonů jednotlivě přes 20 m2</t>
  </si>
  <si>
    <t>https://podminky.urs.cz/item/CS_URS_2024_02/185804312</t>
  </si>
  <si>
    <t>"zalití rostlin vodou z potoka, 3x v průběhu výstavby, spotřeba 20 l/m2"42,888*0.020*3</t>
  </si>
  <si>
    <t>212312111</t>
  </si>
  <si>
    <t>Lože pro trativody z betonu prostého</t>
  </si>
  <si>
    <t>-218084621</t>
  </si>
  <si>
    <t>https://podminky.urs.cz/item/CS_URS_2024_02/212312111</t>
  </si>
  <si>
    <t>"podkladní beton drenáže z C 12/15 X0" 0,20*0,75*3,50*2</t>
  </si>
  <si>
    <t>219991113</t>
  </si>
  <si>
    <t>Položení chráničky z plastových trubek DN přes 50 do 100 mm</t>
  </si>
  <si>
    <t>-1813709849</t>
  </si>
  <si>
    <t>Položení chráničky z plastových trubek vnitřní průměr přes 50 do 100 mm</t>
  </si>
  <si>
    <t>https://podminky.urs.cz/item/CS_URS_2024_02/219991113</t>
  </si>
  <si>
    <t>34571352</t>
  </si>
  <si>
    <t>trubka elektroinstalační ohebná dvouplášťová korugovaná HDPE+LDPE (chránička) D 52/63mm</t>
  </si>
  <si>
    <t>1426534531</t>
  </si>
  <si>
    <t>8*1,05 'Přepočtené koeficientem množství</t>
  </si>
  <si>
    <t>275351121</t>
  </si>
  <si>
    <t>Zřízení bednění základových patek</t>
  </si>
  <si>
    <t>1093081362</t>
  </si>
  <si>
    <t>Bednění základů patek zřízení</t>
  </si>
  <si>
    <t>https://podminky.urs.cz/item/CS_URS_2024_02/275351121</t>
  </si>
  <si>
    <t>"bednění podkladního betonu drenáže" 0,75*3,50*2</t>
  </si>
  <si>
    <t>275351122</t>
  </si>
  <si>
    <t>Odstranění bednění základových patek</t>
  </si>
  <si>
    <t>-1853948183</t>
  </si>
  <si>
    <t>Bednění základů patek odstranění</t>
  </si>
  <si>
    <t>https://podminky.urs.cz/item/CS_URS_2024_02/275351122</t>
  </si>
  <si>
    <t>212752402</t>
  </si>
  <si>
    <t>Trativod z drenážních trubek korugovaných PE-HD SN 8 perforace 360° včetně lože otevřený výkop DN 150 pro liniové stavby</t>
  </si>
  <si>
    <t>1980670218</t>
  </si>
  <si>
    <t>Trativody z drenážních trubek pro liniové stavby a komunikace se zřízením štěrkového lože pod trubky a s jejich obsypem v otevřeném výkopu trubka korugovaná sendvičová PE-HD SN 8 celoperforovaná 360° DN 150</t>
  </si>
  <si>
    <t>https://podminky.urs.cz/item/CS_URS_2024_02/212752402</t>
  </si>
  <si>
    <t>"drenážní perforovaná trubka DN 150, vč. vyvedení před líc opěry" 3,50*2+1,20*2</t>
  </si>
  <si>
    <t>212341111</t>
  </si>
  <si>
    <t>Obetonování drenážních trub mezerovitým betonem</t>
  </si>
  <si>
    <t>-1099263804</t>
  </si>
  <si>
    <t>https://podminky.urs.cz/item/CS_URS_2024_02/212341111</t>
  </si>
  <si>
    <t>"obsyp drenážní trubky drenážním betonem" 0.25*0.25*3,50*2</t>
  </si>
  <si>
    <t>225511112</t>
  </si>
  <si>
    <t>Vrty maloprofilové jádrové D přes 195 do 245 mm úklon do 45° hl 0 až 25 m hornina I a II</t>
  </si>
  <si>
    <t>-252812855</t>
  </si>
  <si>
    <t>Maloprofilové vrty jádrové průměru přes 195 do 245 mm do úklonu 45° v hl 0 až 25 m v hornině tř. I a II</t>
  </si>
  <si>
    <t>https://podminky.urs.cz/item/CS_URS_2024_02/225511112</t>
  </si>
  <si>
    <t>"vrtání mikropilot prům 200 mm" 4,0*7*2</t>
  </si>
  <si>
    <t>273311124</t>
  </si>
  <si>
    <t>Základové desky z betonu prostého C 12/15</t>
  </si>
  <si>
    <t>1462579973</t>
  </si>
  <si>
    <t>Základové konstrukce z betonu prostého desky ve výkopu nebo na hlavách pilot C 12/15</t>
  </si>
  <si>
    <t>https://podminky.urs.cz/item/CS_URS_2024_02/273311124</t>
  </si>
  <si>
    <t>"podkladní beton pod základy z C12/15 X0" 0,15*1,35*4,90*2</t>
  </si>
  <si>
    <t>273354111</t>
  </si>
  <si>
    <t>Bednění základových desek - zřízení</t>
  </si>
  <si>
    <t>-1438537460</t>
  </si>
  <si>
    <t>Bednění základových konstrukcí desek zřízení</t>
  </si>
  <si>
    <t>https://podminky.urs.cz/item/CS_URS_2024_02/273354111</t>
  </si>
  <si>
    <t>"bednění podkladního betonu pod základy" 0,15*(1,35*2+4,90*2)*2</t>
  </si>
  <si>
    <t>273354211</t>
  </si>
  <si>
    <t>Bednění základových desek - odstranění</t>
  </si>
  <si>
    <t>-1676302377</t>
  </si>
  <si>
    <t>Bednění základových konstrukcí desek odstranění bednění</t>
  </si>
  <si>
    <t>https://podminky.urs.cz/item/CS_URS_2024_02/273354211</t>
  </si>
  <si>
    <t>282602112</t>
  </si>
  <si>
    <t>Injektování povrchové vysokotlaké s dvojitým obturátorem mikropilot a kotev tlakem přes 0,6 do 2 MPa</t>
  </si>
  <si>
    <t>-1471387644</t>
  </si>
  <si>
    <t>Injektování povrchové s dvojitým obturátorem mikropilot nebo kotev tlakem přes 0,60 do 2,0 MPa</t>
  </si>
  <si>
    <t>https://podminky.urs.cz/item/CS_URS_2024_02/282602112</t>
  </si>
  <si>
    <t>1,0*7*2</t>
  </si>
  <si>
    <t>58521130</t>
  </si>
  <si>
    <t>cement portlandský CEM I 42,5MPa</t>
  </si>
  <si>
    <t>-1071817511</t>
  </si>
  <si>
    <t>3.14*0.15*0.15*4*7*1,25*2</t>
  </si>
  <si>
    <t>283111112</t>
  </si>
  <si>
    <t>Zřízení trubkových mikropilot svislých část hladká D přes 80 do 105 mm</t>
  </si>
  <si>
    <t>909743568</t>
  </si>
  <si>
    <t>Zřízení ocelových, trubkových mikropilot tlakové i tahové svislé nebo odklon od svislice do 60° část hladká, průměru přes 80 do 105 mm</t>
  </si>
  <si>
    <t>https://podminky.urs.cz/item/CS_URS_2024_02/283111112</t>
  </si>
  <si>
    <t>"mikropiloty, trubka 89/10, dl. 4,50m, kořen 3,0m" 4,50*7*2</t>
  </si>
  <si>
    <t>14011066</t>
  </si>
  <si>
    <t>trubka ocelová bezešvá hladká jakost 11 353 89x10mm</t>
  </si>
  <si>
    <t>-1113054065</t>
  </si>
  <si>
    <t>4,50*7*2</t>
  </si>
  <si>
    <t>283131113</t>
  </si>
  <si>
    <t>Zřízení hlavy mikropilot namáhaných tlakem i tahem D přes 105 do 115 mm</t>
  </si>
  <si>
    <t>-733719966</t>
  </si>
  <si>
    <t>Zřízení hlav trubkových mikropilot namáhaných tlakem i tahem, průměru přes 105 do 115 mm</t>
  </si>
  <si>
    <t>https://podminky.urs.cz/item/CS_URS_2024_02/283131113</t>
  </si>
  <si>
    <t>hlava mikropilot</t>
  </si>
  <si>
    <t>234525352</t>
  </si>
  <si>
    <t>hlava mikropilot plech P20 200x200, trubka 100/8 dl. 150 mm</t>
  </si>
  <si>
    <t>317171126</t>
  </si>
  <si>
    <t>Kotvení monolitického betonu římsy do mostovky kotvou do vývrtu</t>
  </si>
  <si>
    <t>200872056</t>
  </si>
  <si>
    <t>https://podminky.urs.cz/item/CS_URS_2024_02/317171126</t>
  </si>
  <si>
    <t>"kotva říms S235 vč. vyvrtání otvoru" 12*2</t>
  </si>
  <si>
    <t>54879046R</t>
  </si>
  <si>
    <t>kotva říms S 235</t>
  </si>
  <si>
    <t>-1418057512</t>
  </si>
  <si>
    <t>kotva říms S 235, 6,0 kg/ks, celkem 6*12*2=144 kg</t>
  </si>
  <si>
    <t>317321119</t>
  </si>
  <si>
    <t>Mostní římsy ze ŽB C 35/45</t>
  </si>
  <si>
    <t>62372612</t>
  </si>
  <si>
    <t>Římsy ze železového betonu C 35/45</t>
  </si>
  <si>
    <t>https://podminky.urs.cz/item/CS_URS_2024_02/317321119</t>
  </si>
  <si>
    <t>Poznámka k položce:_x000D_
včetně striáže</t>
  </si>
  <si>
    <t>"římsy z C 35/45 XF4, XC4, XD3" 0.25*11,70*2</t>
  </si>
  <si>
    <t>317353121</t>
  </si>
  <si>
    <t>Bednění mostních říms všech tvarů - zřízení</t>
  </si>
  <si>
    <t>-1396543416</t>
  </si>
  <si>
    <t>Bednění mostní římsy zřízení všech tvarů</t>
  </si>
  <si>
    <t>https://podminky.urs.cz/item/CS_URS_2024_02/317353121</t>
  </si>
  <si>
    <t>0,25*4+(0,24+0,50+0,25)*11,70*2</t>
  </si>
  <si>
    <t>317353221</t>
  </si>
  <si>
    <t>Bednění mostních říms všech tvarů - odstranění</t>
  </si>
  <si>
    <t>599710673</t>
  </si>
  <si>
    <t>Bednění mostní římsy odstranění všech tvarů</t>
  </si>
  <si>
    <t>https://podminky.urs.cz/item/CS_URS_2024_02/317353221</t>
  </si>
  <si>
    <t>317361116</t>
  </si>
  <si>
    <t>Výztuž mostních říms z betonářské oceli 10 505</t>
  </si>
  <si>
    <t>974941874</t>
  </si>
  <si>
    <t>Výztuž mostních železobetonových říms z betonářské oceli 10 505 (R) nebo BSt 500</t>
  </si>
  <si>
    <t>https://podminky.urs.cz/item/CS_URS_2024_02/317361116</t>
  </si>
  <si>
    <t>Poznámka k položce:_x000D_
výztuž říms, spotřeba 180 kg/m3</t>
  </si>
  <si>
    <t>5,85*0,18 'Přepočtené koeficientem množství</t>
  </si>
  <si>
    <t>334323119</t>
  </si>
  <si>
    <t>Mostní opěry a úložné prahy ze ŽB C 35/45</t>
  </si>
  <si>
    <t>445813600</t>
  </si>
  <si>
    <t>Mostní opěry a úložné prahy z betonu železového C 35/45</t>
  </si>
  <si>
    <t>https://podminky.urs.cz/item/CS_URS_2024_02/334323119</t>
  </si>
  <si>
    <t xml:space="preserve">"betonové opěry a křídla z C 35/45" </t>
  </si>
  <si>
    <t>"op1" 1,00*1,54*4,60</t>
  </si>
  <si>
    <t>"op2" 1,00*1,49*4,60</t>
  </si>
  <si>
    <t>"křídla"0,55*(1,45*2+3,22*2)</t>
  </si>
  <si>
    <t>334351112</t>
  </si>
  <si>
    <t>Bednění systémové mostních opěr a úložných prahů z překližek pro ŽB - zřízení</t>
  </si>
  <si>
    <t>-1482146478</t>
  </si>
  <si>
    <t>Bednění mostních opěr a úložných prahů ze systémového bednění zřízení z překližek, pro železobeton</t>
  </si>
  <si>
    <t>https://podminky.urs.cz/item/CS_URS_2024_02/334351112</t>
  </si>
  <si>
    <t>"op1" 1,54*(1,00+1,00*4,60+3,50)</t>
  </si>
  <si>
    <t>"op2" 1,49*(1,00+1,00*4,60+3,50)</t>
  </si>
  <si>
    <t>"křídla" 0,55*(1,61*2+0,80*4+2,62*2)+1,45*4+3,22*4</t>
  </si>
  <si>
    <t>334351211</t>
  </si>
  <si>
    <t>Bednění systémové mostních opěr a úložných prahů z překližek - odstranění</t>
  </si>
  <si>
    <t>-374733449</t>
  </si>
  <si>
    <t>Bednění mostních opěr a úložných prahů ze systémového bednění odstranění z překližek</t>
  </si>
  <si>
    <t>https://podminky.urs.cz/item/CS_URS_2024_02/334351211</t>
  </si>
  <si>
    <t>334361216</t>
  </si>
  <si>
    <t>Výztuž dříků opěr z betonářské oceli 10 505</t>
  </si>
  <si>
    <t>-89501200</t>
  </si>
  <si>
    <t>Výztuž betonářská mostních konstrukcí opěr, úložných prahů, křídel, závěrných zídek, bloků ložisek, pilířů a sloupů z oceli 10 505 (R) nebo BSt 500 dříků opěr</t>
  </si>
  <si>
    <t>https://podminky.urs.cz/item/CS_URS_2024_02/334361216</t>
  </si>
  <si>
    <t>Poznámka k položce:_x000D_
výztuž opěr a křídel, spotřeba 180 kg/m3</t>
  </si>
  <si>
    <t>19,075*0,18 'Přepočtené koeficientem množství</t>
  </si>
  <si>
    <t>338171113</t>
  </si>
  <si>
    <t>Osazování sloupků a vzpěr plotových ocelových v do 2 m se zabetonováním</t>
  </si>
  <si>
    <t>713458000</t>
  </si>
  <si>
    <t>Montáž sloupků a vzpěr plotových ocelových trubkových nebo profilovaných výšky do 2 m se zabetonováním do 0,08 m3 do připravených jamek</t>
  </si>
  <si>
    <t>https://podminky.urs.cz/item/CS_URS_2024_02/338171113</t>
  </si>
  <si>
    <t>55342252</t>
  </si>
  <si>
    <t>sloupek plotový průběžný Pz a komaxitový 2000/38x1,5mm</t>
  </si>
  <si>
    <t>1618221590</t>
  </si>
  <si>
    <t>677907677</t>
  </si>
  <si>
    <t>11,70*2</t>
  </si>
  <si>
    <t>-1028285085</t>
  </si>
  <si>
    <t>(5,55+4,044+5,55*1,10+0,2*0,2*0,012*7850+2,47*0,94*7)*0,001*1,0*1,15*11,70*2</t>
  </si>
  <si>
    <t>348172215</t>
  </si>
  <si>
    <t>Montáž vjezdových bran samonosných dvoukřídlových pl přes 10 m2 do 15 m2</t>
  </si>
  <si>
    <t>804080335</t>
  </si>
  <si>
    <t>Montáž vjezdových bran samonosných posuvných dvoukřídlových plochy přes 10 do 15 m2</t>
  </si>
  <si>
    <t>https://podminky.urs.cz/item/CS_URS_2024_02/348172215</t>
  </si>
  <si>
    <t>brána plotová</t>
  </si>
  <si>
    <t>ks</t>
  </si>
  <si>
    <t>1126029970</t>
  </si>
  <si>
    <t xml:space="preserve">Poznámka k položce:_x000D_
Komplet:_x000D_
Vnější sloupy brány s panty –  2x jackl 150/150/3 mm výšky 2,5 m každý zabetonovaný do patky 400/400/800, včetně 2 ks patek beton C25/30_x000D_
2*2,5*21,632*1,05=113,60kg_x000D_
Sloupky brány – 4x jeckl 60/60/4 mm výšky 2,0 m_x000D_
4*2,0*8,55*1,05=71,80kg_x000D_
diagonály brány – 2x jeckl 60/60/4 mm délky 2,7 m_x000D_
2*2,7*8,55*1,05 = 48,50kg_x000D_
plativo 3,50x2,00 m_x000D_
příčle brány – 2x jeckl 60/60/4 mm délky 1,7 m_x000D_
2*1,7*8,55*0,001*1,05_x000D_
</t>
  </si>
  <si>
    <t>348401130</t>
  </si>
  <si>
    <t>Montáž oplocení ze strojového pletiva s napínacími dráty v přes 1,6 do 2,0 m</t>
  </si>
  <si>
    <t>-784581248</t>
  </si>
  <si>
    <t>Montáž oplocení z pletiva strojového s napínacími dráty přes 1,6 do 2,0 m</t>
  </si>
  <si>
    <t>https://podminky.urs.cz/item/CS_URS_2024_02/348401130</t>
  </si>
  <si>
    <t>RMAT0002.1</t>
  </si>
  <si>
    <t>-543690695</t>
  </si>
  <si>
    <t>poplastované čtyřhranné pletivo v roli s napínacím drátem, oka 55×55 mm, průměr drátu 3,0 mm, barva zelené</t>
  </si>
  <si>
    <t>20,00*2,0*1,1</t>
  </si>
  <si>
    <t>388995212</t>
  </si>
  <si>
    <t>Chránička kabelů z trub HDPE v římse DN 110</t>
  </si>
  <si>
    <t>-180500514</t>
  </si>
  <si>
    <t>Chránička kabelů v římse z trub HDPE přes DN 80 do DN 110</t>
  </si>
  <si>
    <t>https://podminky.urs.cz/item/CS_URS_2024_02/388995212</t>
  </si>
  <si>
    <t>Poznámka k položce:_x000D_
včetně zaslepení, protahovacího drátu</t>
  </si>
  <si>
    <t>"rezervní chránička v římse 110/94" (11,70+1,0*2)*2</t>
  </si>
  <si>
    <t>Vodorovné konstrukce</t>
  </si>
  <si>
    <t>52</t>
  </si>
  <si>
    <t>421321128</t>
  </si>
  <si>
    <t>Mostní nosné konstrukce deskové ze ŽB C 30/37</t>
  </si>
  <si>
    <t>632367632</t>
  </si>
  <si>
    <t>Mostní železobetonové nosné konstrukce deskové nebo klenbové deskové, z betonu C 30/37</t>
  </si>
  <si>
    <t>https://podminky.urs.cz/item/CS_URS_2024_02/421321128</t>
  </si>
  <si>
    <t>3,98*4,60</t>
  </si>
  <si>
    <t>53</t>
  </si>
  <si>
    <t>421955112</t>
  </si>
  <si>
    <t>Bednění z překližek na mostní skruži - zřízení</t>
  </si>
  <si>
    <t>1936611499</t>
  </si>
  <si>
    <t>Bednění na mostní skruži zřízení bednění z překližek</t>
  </si>
  <si>
    <t>https://podminky.urs.cz/item/CS_URS_2024_02/421955112</t>
  </si>
  <si>
    <t>4,60*(6,50+0,55+0,64)+3,98+4,44</t>
  </si>
  <si>
    <t>54</t>
  </si>
  <si>
    <t>421351231</t>
  </si>
  <si>
    <t>Bednění stěny boční konstrukcí mostů výšky do 350 mm - odstranění</t>
  </si>
  <si>
    <t>-208172146</t>
  </si>
  <si>
    <t>Bednění deskových konstrukcí mostů z betonu železového nebo předpjatého odstranění boční stěny výšky do 350 mm</t>
  </si>
  <si>
    <t>https://podminky.urs.cz/item/CS_URS_2024_02/421351231</t>
  </si>
  <si>
    <t>55</t>
  </si>
  <si>
    <t>421361226</t>
  </si>
  <si>
    <t>Výztuž ŽB deskového mostu z betonářské oceli 10 505</t>
  </si>
  <si>
    <t>-1928761044</t>
  </si>
  <si>
    <t>Výztuž deskových konstrukcí z betonářské oceli 10 505 (R) nebo BSt 500 deskového mostu</t>
  </si>
  <si>
    <t>https://podminky.urs.cz/item/CS_URS_2024_02/421361226</t>
  </si>
  <si>
    <t>Poznámka k položce:_x000D_
výztuž nosné konstrukce, spotřeba 170 kg/m3</t>
  </si>
  <si>
    <t>18,308*0,17 'Přepočtené koeficientem množství</t>
  </si>
  <si>
    <t>56</t>
  </si>
  <si>
    <t>451477121</t>
  </si>
  <si>
    <t>Podkladní vrstva plastbetonová drenážní první vrstva tl 20 mm</t>
  </si>
  <si>
    <t>-980986629</t>
  </si>
  <si>
    <t>Podkladní vrstva plastbetonová drenážní, tloušťky do 20 mm první vrstva</t>
  </si>
  <si>
    <t>https://podminky.urs.cz/item/CS_URS_2024_02/451477121</t>
  </si>
  <si>
    <t>""drenážní plastbeton v tl. 4cm"</t>
  </si>
  <si>
    <t>"podél římsy "0.15*8,50</t>
  </si>
  <si>
    <t>"kolem odvodňovače"0,75*0,75</t>
  </si>
  <si>
    <t>57</t>
  </si>
  <si>
    <t>451477122</t>
  </si>
  <si>
    <t>Podkladní vrstva plastbetonová drenážní každá další vrstva tl 20 mm</t>
  </si>
  <si>
    <t>738542524</t>
  </si>
  <si>
    <t>Podkladní vrstva plastbetonová drenážní, tloušťky do 20 mm každá další vrstva</t>
  </si>
  <si>
    <t>https://podminky.urs.cz/item/CS_URS_2024_02/451477122</t>
  </si>
  <si>
    <t>58</t>
  </si>
  <si>
    <t>452318510</t>
  </si>
  <si>
    <t>Zajišťovací práh z betonu prostého se zvýšenými nároky na prostředí</t>
  </si>
  <si>
    <t>-1766257514</t>
  </si>
  <si>
    <t>Zajišťovací práh z betonu prostého se zvýšenými nároky na prostředí na dně a ve svahu melioračních kanálů s patkami nebo bez patek</t>
  </si>
  <si>
    <t>https://podminky.urs.cz/item/CS_URS_2024_02/452318510</t>
  </si>
  <si>
    <t>0,50*0,80*2,10*2</t>
  </si>
  <si>
    <t>59</t>
  </si>
  <si>
    <t>462511111</t>
  </si>
  <si>
    <t>Zához prostoru z lomového kamene</t>
  </si>
  <si>
    <t>-1474692359</t>
  </si>
  <si>
    <t>https://podminky.urs.cz/item/CS_URS_2024_02/462511111</t>
  </si>
  <si>
    <t>Poznámka k položce:_x000D_
zához před prahy v korytě</t>
  </si>
  <si>
    <t>2,10*1,50*0,80*2</t>
  </si>
  <si>
    <t>60</t>
  </si>
  <si>
    <t>463211132</t>
  </si>
  <si>
    <t>Rovnanina z lomového kamene s vyplněním spár těženým kamenivem</t>
  </si>
  <si>
    <t>1230708749</t>
  </si>
  <si>
    <t>Rovnanina z lomového kamene neopracovaného tříděného pro všechny tl. rovnaniny, bez vypracování líce s vyplněním spár a dutin těženým kamenivem</t>
  </si>
  <si>
    <t>https://podminky.urs.cz/item/CS_URS_2024_02/463211132</t>
  </si>
  <si>
    <t>101,91*0,3*1,40</t>
  </si>
  <si>
    <t>61</t>
  </si>
  <si>
    <t>465513157</t>
  </si>
  <si>
    <t>Dlažba svahu u opěr z upraveného lomového žulového kamene tl 200 mm do lože C 25/30 pl přes 10 m2</t>
  </si>
  <si>
    <t>1341272957</t>
  </si>
  <si>
    <t>Dlažba svahu u mostních opěr z upraveného lomového žulového kamene s vyspárováním maltou MC 25, šíře spáry 15 mm do betonového lože C 25/30 tloušťky 200 mm, plochy přes 10 m2</t>
  </si>
  <si>
    <t>https://podminky.urs.cz/item/CS_URS_2024_02/465513157</t>
  </si>
  <si>
    <t>Poznámka k položce:_x000D_
Položka dle ceníku obsahuje betonové lože tl. 140mm!!!!</t>
  </si>
  <si>
    <t>"u křídel  op1" 2,52*1,40*2</t>
  </si>
  <si>
    <t>"u křídel op2"2,23*1,40*2</t>
  </si>
  <si>
    <t>"pod mostem" 5,10*7,62</t>
  </si>
  <si>
    <t>62</t>
  </si>
  <si>
    <t>564851111</t>
  </si>
  <si>
    <t>Podklad ze štěrkodrtě ŠD plochy přes 100 m2 tl 150 mm</t>
  </si>
  <si>
    <t>-968738278</t>
  </si>
  <si>
    <t>Podklad ze štěrkodrti ŠD s rozprostřením a zhutněním plochy přes 100 m2, po zhutnění tl. 150 mm</t>
  </si>
  <si>
    <t>https://podminky.urs.cz/item/CS_URS_2024_02/564851111</t>
  </si>
  <si>
    <t>Poznámka k položce:_x000D_
frakce 0/32</t>
  </si>
  <si>
    <t>"vozovka mimo most"</t>
  </si>
  <si>
    <t>"před OP1 u kutrů" 101,10*2</t>
  </si>
  <si>
    <t>"na silnici I/46"17,50*2</t>
  </si>
  <si>
    <t>"za op2" 26,60*2</t>
  </si>
  <si>
    <t>63</t>
  </si>
  <si>
    <t>565135111</t>
  </si>
  <si>
    <t>Asfaltový beton vrstva podkladní ACP 16 (obalované kamenivo OKS) tl 50 mm š do 3 m</t>
  </si>
  <si>
    <t>-1299893025</t>
  </si>
  <si>
    <t>Asfaltový beton vrstva podkladní ACP 16 (obalované kamenivo střednězrnné - OKS) s rozprostřením a zhutněním v pruhu šířky přes 1,5 do 3 m, po zhutnění tl. 50 mm</t>
  </si>
  <si>
    <t>https://podminky.urs.cz/item/CS_URS_2024_02/565135111</t>
  </si>
  <si>
    <t>"před OP1 u kutrů" 101,10</t>
  </si>
  <si>
    <t>"na silnici I/46"17,50</t>
  </si>
  <si>
    <t>"za op2" 26,60</t>
  </si>
  <si>
    <t>64</t>
  </si>
  <si>
    <t>573191111</t>
  </si>
  <si>
    <t>Postřik infiltrační kationaktivní emulzí v množství 1 kg/m2</t>
  </si>
  <si>
    <t>1205178514</t>
  </si>
  <si>
    <t>Postřik infiltrační kationaktivní emulzí v množství 1,00 kg/m2</t>
  </si>
  <si>
    <t>https://podminky.urs.cz/item/CS_URS_2024_02/573191111</t>
  </si>
  <si>
    <t>145,20</t>
  </si>
  <si>
    <t>65</t>
  </si>
  <si>
    <t>573231106</t>
  </si>
  <si>
    <t>Postřik živičný spojovací ze silniční emulze v množství 0,30 kg/m2</t>
  </si>
  <si>
    <t>714136797</t>
  </si>
  <si>
    <t>Postřik spojovací PS bez posypu kamenivem ze silniční emulze, v množství 0,30 kg/m2</t>
  </si>
  <si>
    <t>https://podminky.urs.cz/item/CS_URS_2024_02/573231106</t>
  </si>
  <si>
    <t>""spojovací postřik 0,3 kg/m2"</t>
  </si>
  <si>
    <t>"na mostě" 29,80</t>
  </si>
  <si>
    <t>"mimo most"145,20</t>
  </si>
  <si>
    <t>66</t>
  </si>
  <si>
    <t>577134111</t>
  </si>
  <si>
    <t>Asfaltový beton vrstva obrusná ACO 11+ (ABS) tř. I tl 40 mm š do 3 m z nemodifikovaného asfaltu</t>
  </si>
  <si>
    <t>1909079718</t>
  </si>
  <si>
    <t>Asfaltový beton vrstva obrusná ACO 11 (ABS) s rozprostřením a se zhutněním z nemodifikovaného asfaltu v pruhu šířky do 3 m tř. I (ACO 11+), po zhutnění tl. 40 mm</t>
  </si>
  <si>
    <t>https://podminky.urs.cz/item/CS_URS_2024_02/577134111</t>
  </si>
  <si>
    <t>"mimo most" 145,20</t>
  </si>
  <si>
    <t>67</t>
  </si>
  <si>
    <t>578133232</t>
  </si>
  <si>
    <t>Litý asfalt MA 11 (LAS) tl 35 mm š přes 3 m z modifikovaného asfaltu</t>
  </si>
  <si>
    <t>97465498</t>
  </si>
  <si>
    <t>Litý asfalt MA 11 (LAS) s rozprostřením z modifikovaného asfaltu v pruhu šířky přes 3 m tl. 35 mm</t>
  </si>
  <si>
    <t>https://podminky.urs.cz/item/CS_URS_2024_02/578133232</t>
  </si>
  <si>
    <t>68</t>
  </si>
  <si>
    <t>628611102</t>
  </si>
  <si>
    <t>Nátěr betonu mostu epoxidový 2x ochranný nepružný S2 (OS-B)</t>
  </si>
  <si>
    <t>2120141178</t>
  </si>
  <si>
    <t>Nátěr mostních betonových konstrukcí epoxidový 2x ochranný nepružný S2 (OS-B)</t>
  </si>
  <si>
    <t>https://podminky.urs.cz/item/CS_URS_2024_02/628611102</t>
  </si>
  <si>
    <t>"nátěr nosné konstrukce typ S2 dle TKP 31" 0,40*6,50*2</t>
  </si>
  <si>
    <t>69</t>
  </si>
  <si>
    <t>628611131</t>
  </si>
  <si>
    <t>Nátěr betonu mostu akrylátový 2x ochranný pružný S4 (OS-C)</t>
  </si>
  <si>
    <t>-313423036</t>
  </si>
  <si>
    <t>Nátěr mostních betonových konstrukcí akrylátový na siloxanové a plasticko-elastické bázi 2x ochranný pružný S4 (OS-C (OS 4))</t>
  </si>
  <si>
    <t>https://podminky.urs.cz/item/CS_URS_2024_02/628611131</t>
  </si>
  <si>
    <t>"nátěr říms typ S4 dle TKP 31" 0.3*11,70*2</t>
  </si>
  <si>
    <t>70</t>
  </si>
  <si>
    <t>632481213</t>
  </si>
  <si>
    <t>Separační vrstva z PE fólie</t>
  </si>
  <si>
    <t>-355400975</t>
  </si>
  <si>
    <t>Separační vrstva k oddělení podlahových vrstev z polyetylénové fólie</t>
  </si>
  <si>
    <t>https://podminky.urs.cz/item/CS_URS_2024_02/632481213</t>
  </si>
  <si>
    <t>"těsnící HDPE folie" 3,50*2,10*2</t>
  </si>
  <si>
    <t>71</t>
  </si>
  <si>
    <t>-1215304699</t>
  </si>
  <si>
    <t>"penetrační nátěr v místě zálivky u římsy"0,14*11,70*2*2</t>
  </si>
  <si>
    <t>72</t>
  </si>
  <si>
    <t>633938278</t>
  </si>
  <si>
    <t>6,552*0,0003 'Přepočtené koeficientem množství</t>
  </si>
  <si>
    <t>73</t>
  </si>
  <si>
    <t>-557596798</t>
  </si>
  <si>
    <t>"penetrační nátěry"</t>
  </si>
  <si>
    <t>"penetrační nátěr na rub NK" 4,60*(0,55+0,64)</t>
  </si>
  <si>
    <t>"rub op1" 1,54*3,50</t>
  </si>
  <si>
    <t>"rub op2" 1,49*3,50</t>
  </si>
  <si>
    <t>"křídla rub + zespodu" 0,55*(1,61*2+0,80*4+2,62*2)+1,45*2+3,22*2</t>
  </si>
  <si>
    <t>"křídla líc + čelo opěry" 1,48*2+3,32*2</t>
  </si>
  <si>
    <t>"líc opěr" 0,35*4,60*2</t>
  </si>
  <si>
    <t>74</t>
  </si>
  <si>
    <t>1788132071</t>
  </si>
  <si>
    <t xml:space="preserve">"asfaltový nátěr" </t>
  </si>
  <si>
    <t>75</t>
  </si>
  <si>
    <t>711131111</t>
  </si>
  <si>
    <t>Provedení izolace proti zemní vlhkosti pásy na sucho samolepící vodorovné</t>
  </si>
  <si>
    <t>-2099572020</t>
  </si>
  <si>
    <t>Provedení izolace proti zemní vlhkosti pásy na sucho samolepícího asfaltového pásu na ploše vodorovné V</t>
  </si>
  <si>
    <t>https://podminky.urs.cz/item/CS_URS_2024_02/711131111</t>
  </si>
  <si>
    <t>"asf. pás s kovovou vložkou jako ochrana asf. pásů pod římsou, výměra bez přesahů" 0,65*11,70*2</t>
  </si>
  <si>
    <t>76</t>
  </si>
  <si>
    <t>62857001</t>
  </si>
  <si>
    <t>pás asfaltový samolepicí modifikovaný SBS s vložkou kombinovanou z různých materiálů a hrubozrnným břidličným posypem na horním povrchu tl 4,6mm</t>
  </si>
  <si>
    <t>-504388545</t>
  </si>
  <si>
    <t>15,21*1,1655 'Přepočtené koeficientem množství</t>
  </si>
  <si>
    <t>77</t>
  </si>
  <si>
    <t>711141559</t>
  </si>
  <si>
    <t>Provedení izolace proti zemní vlhkosti pásy přitavením vodorovné NAIP</t>
  </si>
  <si>
    <t>181277456</t>
  </si>
  <si>
    <t>Provedení izolace proti zemní vlhkosti pásy přitavením NAIP na ploše vodorovné V</t>
  </si>
  <si>
    <t>https://podminky.urs.cz/item/CS_URS_2024_02/711141559</t>
  </si>
  <si>
    <t>"asfaltový pás na horním povrchu křídel" 0,55*(1,00*2+2,20*2)</t>
  </si>
  <si>
    <t>78</t>
  </si>
  <si>
    <t>1946591004</t>
  </si>
  <si>
    <t>3,52*1,1655 'Přepočtené koeficientem množství</t>
  </si>
  <si>
    <t>79</t>
  </si>
  <si>
    <t>867439234</t>
  </si>
  <si>
    <t>"natavované asf. pásy, výměra bez přesahů"</t>
  </si>
  <si>
    <t>"rub NK" 4,60*(0,55+0,64)</t>
  </si>
  <si>
    <t>"křídla rub" 1,45*2+3,22*2</t>
  </si>
  <si>
    <t>80</t>
  </si>
  <si>
    <t>-1999218886</t>
  </si>
  <si>
    <t>25,419*1,221 'Přepočtené koeficientem množství</t>
  </si>
  <si>
    <t>81</t>
  </si>
  <si>
    <t>711341564</t>
  </si>
  <si>
    <t>Provedení hydroizolace mostovek pásy přitavením NAIP</t>
  </si>
  <si>
    <t>-1582504540</t>
  </si>
  <si>
    <t>Provedení izolace mostovek pásy přitavením NAIP</t>
  </si>
  <si>
    <t>https://podminky.urs.cz/item/CS_URS_2024_02/711341564</t>
  </si>
  <si>
    <t>"asf. pás natavovaný na nosné konstrukci s pečetící vrstvou, výměra bez přesahů" 4,60*8,50</t>
  </si>
  <si>
    <t>82</t>
  </si>
  <si>
    <t>875670281</t>
  </si>
  <si>
    <t>39,1*1,1655 'Přepočtené koeficientem množství</t>
  </si>
  <si>
    <t>741</t>
  </si>
  <si>
    <t>Elektroinstalace - silnoproud</t>
  </si>
  <si>
    <t>83</t>
  </si>
  <si>
    <t>741122134</t>
  </si>
  <si>
    <t>Montáž kabel Cu plný kulatý žíla 4x16 až 25 mm2 zatažený v trubkách (např. CYKY)</t>
  </si>
  <si>
    <t>1727944387</t>
  </si>
  <si>
    <t>Montáž kabelů měděných bez ukončení uložených v trubkách zatažených plných kulatých nebo bezhalogenových (např. CYKY) počtu a průřezu žil 4x16 až 25 mm2</t>
  </si>
  <si>
    <t>https://podminky.urs.cz/item/CS_URS_2024_02/741122134</t>
  </si>
  <si>
    <t>Poznámka k položce:_x000D_
včetně napojení na stávající VO dle požadavku investora. Osazený v chráničce D52/63 pod terénem a v chráničce v římse mostu, kompletní provedení, včetně zemních prací</t>
  </si>
  <si>
    <t>84</t>
  </si>
  <si>
    <t>34111080</t>
  </si>
  <si>
    <t>kabel instalační jádro Cu plné izolace PVC plášť PVC 450/750V (CYKY) 4x16mm2</t>
  </si>
  <si>
    <t>250105445</t>
  </si>
  <si>
    <t>15*1,15 'Přepočtené koeficientem množství</t>
  </si>
  <si>
    <t>85</t>
  </si>
  <si>
    <t>914111111</t>
  </si>
  <si>
    <t>Montáž svislé dopravní značky do velikosti 1 m2 objímkami na sloupek nebo konzolu</t>
  </si>
  <si>
    <t>604842152</t>
  </si>
  <si>
    <t>Montáž svislé dopravní značky základní velikosti do 1 m2 objímkami na sloupky nebo konzoly</t>
  </si>
  <si>
    <t>https://podminky.urs.cz/item/CS_URS_2024_02/914111111</t>
  </si>
  <si>
    <t>86</t>
  </si>
  <si>
    <t>40445619</t>
  </si>
  <si>
    <t>zákazové, příkazové dopravní značky B1-B34, C1-15 500mm</t>
  </si>
  <si>
    <t>-744522114</t>
  </si>
  <si>
    <t>87</t>
  </si>
  <si>
    <t>40445650</t>
  </si>
  <si>
    <t>dodatkové tabulky E7, E12, E13 500x300mm</t>
  </si>
  <si>
    <t>412630090</t>
  </si>
  <si>
    <t>88</t>
  </si>
  <si>
    <t>914112111</t>
  </si>
  <si>
    <t>Tabulka s označením evidenčního čísla mostu</t>
  </si>
  <si>
    <t>1892345459</t>
  </si>
  <si>
    <t>Tabulka s označením evidenčního čísla mostu na sloupek</t>
  </si>
  <si>
    <t>https://podminky.urs.cz/item/CS_URS_2024_02/914112111</t>
  </si>
  <si>
    <t>Poznámka k položce:_x000D_
Použití stávající tabulky</t>
  </si>
  <si>
    <t>89</t>
  </si>
  <si>
    <t>914321111R</t>
  </si>
  <si>
    <t>Nivelační značky</t>
  </si>
  <si>
    <t>-252826630</t>
  </si>
  <si>
    <t>https://podminky.urs.cz/item/CS_URS_2024_02/914321111R</t>
  </si>
  <si>
    <t>90</t>
  </si>
  <si>
    <t>914511111</t>
  </si>
  <si>
    <t>Montáž sloupku dopravních značek délky do 3,5 m s betonovým základem</t>
  </si>
  <si>
    <t>-872726154</t>
  </si>
  <si>
    <t>Montáž sloupku dopravních značek délky do 3,5 m do betonového základu</t>
  </si>
  <si>
    <t>https://podminky.urs.cz/item/CS_URS_2024_02/914511111</t>
  </si>
  <si>
    <t>Poznámka k položce:_x000D_
2 ks budou použit pro nové DZ, zbytek bdue použit v případě, že stávající sloupky budou poškozeny</t>
  </si>
  <si>
    <t>91</t>
  </si>
  <si>
    <t>40445225</t>
  </si>
  <si>
    <t>sloupek pro dopravní značku Zn D 60mm v 3,5m</t>
  </si>
  <si>
    <t>1678203176</t>
  </si>
  <si>
    <t>92</t>
  </si>
  <si>
    <t>914531111</t>
  </si>
  <si>
    <t>Montáž nástavce na sloupky velikosti do 1 m2 pro uchycení dopravních značek</t>
  </si>
  <si>
    <t>-49700626</t>
  </si>
  <si>
    <t>Montáž konzol nebo nástavců pro osazení dopravních značek velikosti do 1 m2 na sloupek</t>
  </si>
  <si>
    <t>https://podminky.urs.cz/item/CS_URS_2024_02/914531111</t>
  </si>
  <si>
    <t>93</t>
  </si>
  <si>
    <t>40445257</t>
  </si>
  <si>
    <t>svorka upínací na sloupek D 70mm</t>
  </si>
  <si>
    <t>106302988</t>
  </si>
  <si>
    <t>94</t>
  </si>
  <si>
    <t>916131213</t>
  </si>
  <si>
    <t>Osazení silničního obrubníku betonového stojatého s boční opěrou do lože z betonu prostého</t>
  </si>
  <si>
    <t>-668561895</t>
  </si>
  <si>
    <t>Osazení silničního obrubníku betonového se zřízením lože, s vyplněním a zatřením spár cementovou maltou stojatého s boční opěrou z betonu prostého, do lože z betonu prostého</t>
  </si>
  <si>
    <t>https://podminky.urs.cz/item/CS_URS_2024_02/916131213</t>
  </si>
  <si>
    <t>10,30+4,50*2+1,0*2+1,70*2+3,65+9,50+22,90+3,00</t>
  </si>
  <si>
    <t>95</t>
  </si>
  <si>
    <t>59217029</t>
  </si>
  <si>
    <t>obrubník silniční betonový nájezdový 1000x150x150mm</t>
  </si>
  <si>
    <t>761520570</t>
  </si>
  <si>
    <t>10,30+4,50*2+1,70+3,65+9,50+3,00</t>
  </si>
  <si>
    <t>37,15*1,02 'Přepočtené koeficientem množství</t>
  </si>
  <si>
    <t>96</t>
  </si>
  <si>
    <t>59217076</t>
  </si>
  <si>
    <t>obrubník silniční betonový přechodový 1000x150x250mm</t>
  </si>
  <si>
    <t>-1773443561</t>
  </si>
  <si>
    <t>2*1,02 'Přepočtené koeficientem množství</t>
  </si>
  <si>
    <t>97</t>
  </si>
  <si>
    <t>1625524816</t>
  </si>
  <si>
    <t>22,90+1,70</t>
  </si>
  <si>
    <t>98</t>
  </si>
  <si>
    <t>-476437374</t>
  </si>
  <si>
    <t>5,70*1,3*2+0,5*2+3,40*1,3*2+1,55*2</t>
  </si>
  <si>
    <t>99</t>
  </si>
  <si>
    <t>-636565934</t>
  </si>
  <si>
    <t>27,76*1,02 'Přepočtené koeficientem množství</t>
  </si>
  <si>
    <t>100</t>
  </si>
  <si>
    <t>919735111</t>
  </si>
  <si>
    <t>Řezání stávajícího živičného krytu hl do 50 mm</t>
  </si>
  <si>
    <t>-1528260753</t>
  </si>
  <si>
    <t>Řezání stávajícího živičného krytu nebo podkladu hloubky do 50 mm</t>
  </si>
  <si>
    <t>https://podminky.urs.cz/item/CS_URS_2024_02/919735111</t>
  </si>
  <si>
    <t>"podél římsy a obrub v místě řezané spáry 40/20" 11,70*2</t>
  </si>
  <si>
    <t>"zálivka asf. ve vozovce v místě řezané spáry 40/15" 3,50*2</t>
  </si>
  <si>
    <t>101</t>
  </si>
  <si>
    <t>919121223</t>
  </si>
  <si>
    <t>Těsnění spár zálivkou za studena pro komůrky š 15 mm hl 30 mm bez těsnicího profilu</t>
  </si>
  <si>
    <t>247009594</t>
  </si>
  <si>
    <t>Utěsnění dilatačních spár zálivkou za studena v cementobetonovém nebo živičném krytu včetně adhezního nátěru bez těsnicího profilu pod zálivkou, pro komůrky šířky 15 mm, hloubky 30 mm</t>
  </si>
  <si>
    <t>https://podminky.urs.cz/item/CS_URS_2024_02/919121223</t>
  </si>
  <si>
    <t>"ve vozovce v místě řezané spáry 40/15" 3,50*2</t>
  </si>
  <si>
    <t>102</t>
  </si>
  <si>
    <t>919121233</t>
  </si>
  <si>
    <t>Těsnění spár zálivkou za studena pro komůrky š 20 mm hl 40 mm bez těsnicího profilu</t>
  </si>
  <si>
    <t>-1105743188</t>
  </si>
  <si>
    <t>Utěsnění dilatačních spár zálivkou za studena v cementobetonovém nebo živičném krytu včetně adhezního nátěru bez těsnicího profilu pod zálivkou, pro komůrky šířky 20 mm, hloubky 40 mm</t>
  </si>
  <si>
    <t>https://podminky.urs.cz/item/CS_URS_2024_02/919121233</t>
  </si>
  <si>
    <t>"těsnící asf. zálivka podél římsy 40/20"11,70*2</t>
  </si>
  <si>
    <t>103</t>
  </si>
  <si>
    <t>-1202104483</t>
  </si>
  <si>
    <t>44,652*1,2 'Přepočtené koeficientem množství</t>
  </si>
  <si>
    <t>104</t>
  </si>
  <si>
    <t>936942122</t>
  </si>
  <si>
    <t>Osazení mostní vpusti 300/500 mm</t>
  </si>
  <si>
    <t>-1545468974</t>
  </si>
  <si>
    <t>Osazení mostní vpusti a prodlužovací tvarovky vpusti, velikosti 300/500 mm</t>
  </si>
  <si>
    <t>https://podminky.urs.cz/item/CS_URS_2024_02/936942122</t>
  </si>
  <si>
    <t>105</t>
  </si>
  <si>
    <t>55241715</t>
  </si>
  <si>
    <t>odvodňovač mostní rigolový mříž 500x300mm</t>
  </si>
  <si>
    <t>1870143815</t>
  </si>
  <si>
    <t>Poznámka k položce:_x000D_
DN 150, odtok dl. 0,90m</t>
  </si>
  <si>
    <t>106</t>
  </si>
  <si>
    <t>948411111</t>
  </si>
  <si>
    <t>Zřízení podpěrné skruže dočasné kovové z věží výšky do 10 m</t>
  </si>
  <si>
    <t>-56804738</t>
  </si>
  <si>
    <t>Podpěrné skruže a podpěry dočasné kovové zřízení skruží z věží výšky do 10 m</t>
  </si>
  <si>
    <t>https://podminky.urs.cz/item/CS_URS_2024_02/948411111</t>
  </si>
  <si>
    <t>Poznámka k položce:_x000D_
 Nabídka zhotovitele bude zohledňovat skutečný použitý rozměr a konstrukci skruže včetně jejího založení, nájemného, opotřebení, dovozu, montáže</t>
  </si>
  <si>
    <t>16,2*4,60</t>
  </si>
  <si>
    <t>107</t>
  </si>
  <si>
    <t>948411211</t>
  </si>
  <si>
    <t>Odstranění podpěrné skruže dočasné kovové z věží výšky do 10 m</t>
  </si>
  <si>
    <t>-206467881</t>
  </si>
  <si>
    <t>Podpěrné skruže a podpěry dočasné kovové odstranění skruží z věží výšky do 10 m</t>
  </si>
  <si>
    <t>https://podminky.urs.cz/item/CS_URS_2024_02/948411211</t>
  </si>
  <si>
    <t>108</t>
  </si>
  <si>
    <t>998212111</t>
  </si>
  <si>
    <t>Přesun hmot pro mosty zděné, monolitické betonové nebo ocelové v do 20 m</t>
  </si>
  <si>
    <t>-1165791291</t>
  </si>
  <si>
    <t>Přesun hmot pro mosty zděné, betonové monolitické, spřažené ocelobetonové nebo kovové vodorovná dopravní vzdálenost do 100 m výška mostu do 20 m</t>
  </si>
  <si>
    <t>https://podminky.urs.cz/item/CS_URS_2024_02/998212111</t>
  </si>
  <si>
    <t>SEZNAM FIGUR</t>
  </si>
  <si>
    <t>Výměra</t>
  </si>
  <si>
    <t>f1</t>
  </si>
  <si>
    <t>celkem suť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</si>
</sst>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4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10"/>
      <color rgb="FF003366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b/>
      <sz val="9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41" fillId="0" borderId="0" applyNumberFormat="0" applyFill="0" applyBorder="0" applyAlignment="0" applyProtection="0"/>
  </cellStyleXfs>
  <cellXfs count="235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7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4" borderId="7" xfId="0" applyFill="1" applyBorder="1" applyAlignment="1">
      <alignment vertical="center"/>
    </xf>
    <xf numFmtId="0" fontId="21" fillId="4" borderId="8" xfId="0" applyFont="1" applyFill="1" applyBorder="1" applyAlignment="1">
      <alignment horizontal="center" vertical="center"/>
    </xf>
    <xf numFmtId="0" fontId="22" fillId="0" borderId="16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5" fillId="0" borderId="14" xfId="0" applyNumberFormat="1" applyFont="1" applyBorder="1" applyAlignment="1">
      <alignment horizontal="right" vertical="center"/>
    </xf>
    <xf numFmtId="4" fontId="15" fillId="0" borderId="0" xfId="0" applyNumberFormat="1" applyFont="1" applyAlignment="1">
      <alignment horizontal="right" vertical="center"/>
    </xf>
    <xf numFmtId="4" fontId="19" fillId="0" borderId="0" xfId="0" applyNumberFormat="1" applyFont="1" applyAlignment="1">
      <alignment vertical="center"/>
    </xf>
    <xf numFmtId="166" fontId="19" fillId="0" borderId="0" xfId="0" applyNumberFormat="1" applyFont="1" applyAlignment="1">
      <alignment vertical="center"/>
    </xf>
    <xf numFmtId="4" fontId="19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8" fillId="0" borderId="14" xfId="0" applyNumberFormat="1" applyFont="1" applyBorder="1" applyAlignment="1">
      <alignment vertical="center"/>
    </xf>
    <xf numFmtId="4" fontId="28" fillId="0" borderId="0" xfId="0" applyNumberFormat="1" applyFont="1" applyAlignment="1">
      <alignment vertical="center"/>
    </xf>
    <xf numFmtId="166" fontId="28" fillId="0" borderId="0" xfId="0" applyNumberFormat="1" applyFont="1" applyAlignment="1">
      <alignment vertical="center"/>
    </xf>
    <xf numFmtId="4" fontId="28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8" fillId="0" borderId="19" xfId="0" applyNumberFormat="1" applyFont="1" applyBorder="1" applyAlignment="1">
      <alignment vertical="center"/>
    </xf>
    <xf numFmtId="4" fontId="28" fillId="0" borderId="20" xfId="0" applyNumberFormat="1" applyFont="1" applyBorder="1" applyAlignment="1">
      <alignment vertical="center"/>
    </xf>
    <xf numFmtId="166" fontId="28" fillId="0" borderId="20" xfId="0" applyNumberFormat="1" applyFont="1" applyBorder="1" applyAlignment="1">
      <alignment vertical="center"/>
    </xf>
    <xf numFmtId="4" fontId="28" fillId="0" borderId="21" xfId="0" applyNumberFormat="1" applyFont="1" applyBorder="1" applyAlignment="1">
      <alignment vertical="center"/>
    </xf>
    <xf numFmtId="0" fontId="29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4" fontId="1" fillId="0" borderId="0" xfId="0" applyNumberFormat="1" applyFont="1" applyAlignment="1">
      <alignment vertical="center"/>
    </xf>
    <xf numFmtId="0" fontId="17" fillId="0" borderId="0" xfId="0" applyFont="1" applyAlignment="1">
      <alignment horizontal="left"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21" fillId="4" borderId="0" xfId="0" applyFont="1" applyFill="1" applyAlignment="1">
      <alignment horizontal="left" vertical="center"/>
    </xf>
    <xf numFmtId="0" fontId="21" fillId="4" borderId="0" xfId="0" applyFont="1" applyFill="1" applyAlignment="1">
      <alignment horizontal="right" vertical="center"/>
    </xf>
    <xf numFmtId="0" fontId="30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21" fillId="4" borderId="16" xfId="0" applyFont="1" applyFill="1" applyBorder="1" applyAlignment="1">
      <alignment horizontal="center" vertical="center" wrapText="1"/>
    </xf>
    <xf numFmtId="0" fontId="21" fillId="4" borderId="17" xfId="0" applyFont="1" applyFill="1" applyBorder="1" applyAlignment="1">
      <alignment horizontal="center" vertical="center" wrapText="1"/>
    </xf>
    <xf numFmtId="0" fontId="21" fillId="4" borderId="18" xfId="0" applyFont="1" applyFill="1" applyBorder="1" applyAlignment="1">
      <alignment horizontal="center" vertical="center" wrapText="1"/>
    </xf>
    <xf numFmtId="4" fontId="23" fillId="0" borderId="0" xfId="0" applyNumberFormat="1" applyFont="1"/>
    <xf numFmtId="4" fontId="31" fillId="0" borderId="12" xfId="0" applyNumberFormat="1" applyFont="1" applyBorder="1"/>
    <xf numFmtId="166" fontId="31" fillId="0" borderId="12" xfId="0" applyNumberFormat="1" applyFont="1" applyBorder="1"/>
    <xf numFmtId="166" fontId="31" fillId="0" borderId="13" xfId="0" applyNumberFormat="1" applyFont="1" applyBorder="1"/>
    <xf numFmtId="4" fontId="32" fillId="0" borderId="0" xfId="0" applyNumberFormat="1" applyFont="1" applyAlignment="1">
      <alignment vertical="center"/>
    </xf>
    <xf numFmtId="0" fontId="7" fillId="0" borderId="3" xfId="0" applyFont="1" applyBorder="1"/>
    <xf numFmtId="0" fontId="7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 applyProtection="1">
      <protection locked="0"/>
    </xf>
    <xf numFmtId="4" fontId="6" fillId="0" borderId="0" xfId="0" applyNumberFormat="1" applyFont="1"/>
    <xf numFmtId="0" fontId="7" fillId="0" borderId="14" xfId="0" applyFont="1" applyBorder="1"/>
    <xf numFmtId="4" fontId="7" fillId="0" borderId="0" xfId="0" applyNumberFormat="1" applyFont="1"/>
    <xf numFmtId="166" fontId="7" fillId="0" borderId="0" xfId="0" applyNumberFormat="1" applyFont="1"/>
    <xf numFmtId="166" fontId="7" fillId="0" borderId="15" xfId="0" applyNumberFormat="1" applyFont="1" applyBorder="1"/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21" fillId="0" borderId="22" xfId="0" applyFont="1" applyBorder="1" applyAlignment="1">
      <alignment horizontal="center" vertical="center"/>
    </xf>
    <xf numFmtId="49" fontId="21" fillId="0" borderId="22" xfId="0" applyNumberFormat="1" applyFont="1" applyBorder="1" applyAlignment="1">
      <alignment horizontal="left" vertical="center" wrapText="1"/>
    </xf>
    <xf numFmtId="0" fontId="21" fillId="0" borderId="22" xfId="0" applyFont="1" applyBorder="1" applyAlignment="1">
      <alignment horizontal="left" vertical="center" wrapText="1"/>
    </xf>
    <xf numFmtId="0" fontId="21" fillId="0" borderId="22" xfId="0" applyFont="1" applyBorder="1" applyAlignment="1">
      <alignment horizontal="center" vertical="center" wrapText="1"/>
    </xf>
    <xf numFmtId="167" fontId="21" fillId="0" borderId="22" xfId="0" applyNumberFormat="1" applyFont="1" applyBorder="1" applyAlignment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Alignment="1">
      <alignment horizontal="center" vertical="center"/>
    </xf>
    <xf numFmtId="4" fontId="22" fillId="0" borderId="0" xfId="0" applyNumberFormat="1" applyFont="1" applyAlignment="1">
      <alignment vertical="center"/>
    </xf>
    <xf numFmtId="166" fontId="22" fillId="0" borderId="0" xfId="0" applyNumberFormat="1" applyFont="1" applyAlignment="1">
      <alignment vertical="center"/>
    </xf>
    <xf numFmtId="166" fontId="22" fillId="0" borderId="15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3" fillId="0" borderId="0" xfId="0" applyFont="1" applyAlignment="1">
      <alignment horizontal="left" vertical="center"/>
    </xf>
    <xf numFmtId="0" fontId="34" fillId="0" borderId="0" xfId="0" applyFont="1" applyAlignment="1">
      <alignment horizontal="left" vertical="center" wrapText="1"/>
    </xf>
    <xf numFmtId="0" fontId="0" fillId="0" borderId="0" xfId="0" applyAlignment="1" applyProtection="1">
      <alignment vertical="center"/>
      <protection locked="0"/>
    </xf>
    <xf numFmtId="0" fontId="0" fillId="0" borderId="14" xfId="0" applyBorder="1" applyAlignment="1">
      <alignment vertical="center"/>
    </xf>
    <xf numFmtId="0" fontId="35" fillId="0" borderId="0" xfId="0" applyFont="1" applyAlignment="1">
      <alignment horizontal="left" vertical="center"/>
    </xf>
    <xf numFmtId="0" fontId="36" fillId="0" borderId="0" xfId="1" applyFont="1" applyAlignment="1" applyProtection="1">
      <alignment vertical="center" wrapText="1"/>
    </xf>
    <xf numFmtId="0" fontId="37" fillId="0" borderId="0" xfId="0" applyFont="1" applyAlignment="1">
      <alignment vertical="center" wrapText="1"/>
    </xf>
    <xf numFmtId="0" fontId="8" fillId="0" borderId="3" xfId="0" applyFont="1" applyBorder="1" applyAlignment="1">
      <alignment vertical="center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 wrapText="1"/>
    </xf>
    <xf numFmtId="167" fontId="8" fillId="0" borderId="0" xfId="0" applyNumberFormat="1" applyFont="1" applyAlignment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14" xfId="0" applyFont="1" applyBorder="1" applyAlignment="1">
      <alignment vertical="center"/>
    </xf>
    <xf numFmtId="0" fontId="8" fillId="0" borderId="15" xfId="0" applyFont="1" applyBorder="1" applyAlignment="1">
      <alignment vertical="center"/>
    </xf>
    <xf numFmtId="0" fontId="8" fillId="0" borderId="19" xfId="0" applyFont="1" applyBorder="1" applyAlignment="1">
      <alignment vertical="center"/>
    </xf>
    <xf numFmtId="0" fontId="8" fillId="0" borderId="20" xfId="0" applyFont="1" applyBorder="1" applyAlignment="1">
      <alignment vertical="center"/>
    </xf>
    <xf numFmtId="0" fontId="8" fillId="0" borderId="21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9" fillId="0" borderId="20" xfId="0" applyFont="1" applyBorder="1" applyAlignment="1">
      <alignment horizontal="left" vertical="center"/>
    </xf>
    <xf numFmtId="0" fontId="9" fillId="0" borderId="20" xfId="0" applyFont="1" applyBorder="1" applyAlignment="1">
      <alignment vertical="center"/>
    </xf>
    <xf numFmtId="4" fontId="9" fillId="0" borderId="20" xfId="0" applyNumberFormat="1" applyFont="1" applyBorder="1" applyAlignment="1">
      <alignment vertical="center"/>
    </xf>
    <xf numFmtId="0" fontId="9" fillId="0" borderId="0" xfId="0" applyFont="1" applyAlignment="1">
      <alignment horizontal="left"/>
    </xf>
    <xf numFmtId="4" fontId="9" fillId="0" borderId="0" xfId="0" applyNumberFormat="1" applyFont="1"/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38" fillId="0" borderId="22" xfId="0" applyFont="1" applyBorder="1" applyAlignment="1">
      <alignment horizontal="center" vertical="center"/>
    </xf>
    <xf numFmtId="49" fontId="38" fillId="0" borderId="22" xfId="0" applyNumberFormat="1" applyFont="1" applyBorder="1" applyAlignment="1">
      <alignment horizontal="left" vertical="center" wrapText="1"/>
    </xf>
    <xf numFmtId="0" fontId="38" fillId="0" borderId="22" xfId="0" applyFont="1" applyBorder="1" applyAlignment="1">
      <alignment horizontal="left" vertical="center" wrapText="1"/>
    </xf>
    <xf numFmtId="0" fontId="38" fillId="0" borderId="22" xfId="0" applyFont="1" applyBorder="1" applyAlignment="1">
      <alignment horizontal="center" vertical="center" wrapText="1"/>
    </xf>
    <xf numFmtId="167" fontId="38" fillId="0" borderId="22" xfId="0" applyNumberFormat="1" applyFont="1" applyBorder="1" applyAlignment="1">
      <alignment vertical="center"/>
    </xf>
    <xf numFmtId="4" fontId="38" fillId="2" borderId="22" xfId="0" applyNumberFormat="1" applyFont="1" applyFill="1" applyBorder="1" applyAlignment="1" applyProtection="1">
      <alignment vertical="center"/>
      <protection locked="0"/>
    </xf>
    <xf numFmtId="0" fontId="39" fillId="0" borderId="22" xfId="0" applyFont="1" applyBorder="1" applyAlignment="1">
      <alignment vertical="center"/>
    </xf>
    <xf numFmtId="4" fontId="38" fillId="0" borderId="22" xfId="0" applyNumberFormat="1" applyFont="1" applyBorder="1" applyAlignment="1">
      <alignment vertical="center"/>
    </xf>
    <xf numFmtId="0" fontId="39" fillId="0" borderId="3" xfId="0" applyFont="1" applyBorder="1" applyAlignment="1">
      <alignment vertical="center"/>
    </xf>
    <xf numFmtId="0" fontId="38" fillId="2" borderId="14" xfId="0" applyFont="1" applyFill="1" applyBorder="1" applyAlignment="1" applyProtection="1">
      <alignment horizontal="left" vertical="center"/>
      <protection locked="0"/>
    </xf>
    <xf numFmtId="0" fontId="11" fillId="0" borderId="19" xfId="0" applyFont="1" applyBorder="1" applyAlignment="1">
      <alignment vertical="center"/>
    </xf>
    <xf numFmtId="0" fontId="11" fillId="0" borderId="20" xfId="0" applyFont="1" applyBorder="1" applyAlignment="1">
      <alignment vertical="center"/>
    </xf>
    <xf numFmtId="0" fontId="11" fillId="0" borderId="21" xfId="0" applyFont="1" applyBorder="1" applyAlignment="1">
      <alignment vertical="center"/>
    </xf>
    <xf numFmtId="0" fontId="0" fillId="0" borderId="19" xfId="0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1" xfId="0" applyBorder="1" applyAlignment="1">
      <alignment vertical="center"/>
    </xf>
    <xf numFmtId="0" fontId="4" fillId="0" borderId="0" xfId="0" applyFont="1" applyAlignment="1">
      <alignment horizontal="left" vertical="center" wrapText="1"/>
    </xf>
    <xf numFmtId="0" fontId="40" fillId="0" borderId="16" xfId="0" applyFont="1" applyBorder="1" applyAlignment="1">
      <alignment horizontal="left" vertical="center" wrapText="1"/>
    </xf>
    <xf numFmtId="0" fontId="40" fillId="0" borderId="22" xfId="0" applyFont="1" applyBorder="1" applyAlignment="1">
      <alignment horizontal="left" vertical="center" wrapText="1"/>
    </xf>
    <xf numFmtId="0" fontId="40" fillId="0" borderId="22" xfId="0" applyFont="1" applyBorder="1" applyAlignment="1">
      <alignment horizontal="left" vertical="center"/>
    </xf>
    <xf numFmtId="167" fontId="40" fillId="0" borderId="18" xfId="0" applyNumberFormat="1" applyFont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21" fillId="4" borderId="6" xfId="0" applyFont="1" applyFill="1" applyBorder="1" applyAlignment="1">
      <alignment horizontal="center" vertical="center"/>
    </xf>
    <xf numFmtId="0" fontId="21" fillId="4" borderId="7" xfId="0" applyFont="1" applyFill="1" applyBorder="1" applyAlignment="1">
      <alignment horizontal="left" vertical="center"/>
    </xf>
    <xf numFmtId="0" fontId="21" fillId="4" borderId="7" xfId="0" applyFont="1" applyFill="1" applyBorder="1" applyAlignment="1">
      <alignment horizontal="right" vertical="center"/>
    </xf>
    <xf numFmtId="0" fontId="21" fillId="4" borderId="7" xfId="0" applyFont="1" applyFill="1" applyBorder="1" applyAlignment="1">
      <alignment horizontal="center" vertical="center"/>
    </xf>
    <xf numFmtId="0" fontId="26" fillId="0" borderId="0" xfId="0" applyFont="1" applyAlignment="1">
      <alignment horizontal="left" vertical="center" wrapText="1"/>
    </xf>
    <xf numFmtId="4" fontId="27" fillId="0" borderId="0" xfId="0" applyNumberFormat="1" applyFont="1" applyAlignment="1">
      <alignment vertical="center"/>
    </xf>
    <xf numFmtId="0" fontId="27" fillId="0" borderId="0" xfId="0" applyFont="1" applyAlignment="1">
      <alignment vertical="center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7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8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7" xfId="0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4_02/013294000" TargetMode="External"/><Relationship Id="rId13" Type="http://schemas.openxmlformats.org/officeDocument/2006/relationships/hyperlink" Target="https://podminky.urs.cz/item/CS_URS_2024_02/043134000.1" TargetMode="External"/><Relationship Id="rId3" Type="http://schemas.openxmlformats.org/officeDocument/2006/relationships/hyperlink" Target="https://podminky.urs.cz/item/CS_URS_2024_02/013203000.1" TargetMode="External"/><Relationship Id="rId7" Type="http://schemas.openxmlformats.org/officeDocument/2006/relationships/hyperlink" Target="https://podminky.urs.cz/item/CS_URS_2024_02/013254000" TargetMode="External"/><Relationship Id="rId12" Type="http://schemas.openxmlformats.org/officeDocument/2006/relationships/hyperlink" Target="https://podminky.urs.cz/item/CS_URS_2024_02/041903000" TargetMode="External"/><Relationship Id="rId17" Type="http://schemas.openxmlformats.org/officeDocument/2006/relationships/drawing" Target="../drawings/drawing2.xml"/><Relationship Id="rId2" Type="http://schemas.openxmlformats.org/officeDocument/2006/relationships/hyperlink" Target="https://podminky.urs.cz/item/CS_URS_2024_02/012303000" TargetMode="External"/><Relationship Id="rId16" Type="http://schemas.openxmlformats.org/officeDocument/2006/relationships/printerSettings" Target="../printerSettings/printerSettings2.bin"/><Relationship Id="rId1" Type="http://schemas.openxmlformats.org/officeDocument/2006/relationships/hyperlink" Target="https://podminky.urs.cz/item/CS_URS_2024_02/012203000" TargetMode="External"/><Relationship Id="rId6" Type="http://schemas.openxmlformats.org/officeDocument/2006/relationships/hyperlink" Target="https://podminky.urs.cz/item/CS_URS_2024_02/013244000" TargetMode="External"/><Relationship Id="rId11" Type="http://schemas.openxmlformats.org/officeDocument/2006/relationships/hyperlink" Target="https://podminky.urs.cz/item/CS_URS_2024_02/034103000" TargetMode="External"/><Relationship Id="rId5" Type="http://schemas.openxmlformats.org/officeDocument/2006/relationships/hyperlink" Target="https://podminky.urs.cz/item/CS_URS_2024_02/013203001" TargetMode="External"/><Relationship Id="rId15" Type="http://schemas.openxmlformats.org/officeDocument/2006/relationships/hyperlink" Target="https://podminky.urs.cz/item/CS_URS_2024_02/043194000" TargetMode="External"/><Relationship Id="rId10" Type="http://schemas.openxmlformats.org/officeDocument/2006/relationships/hyperlink" Target="https://podminky.urs.cz/item/CS_URS_2024_02/032103001" TargetMode="External"/><Relationship Id="rId4" Type="http://schemas.openxmlformats.org/officeDocument/2006/relationships/hyperlink" Target="https://podminky.urs.cz/item/CS_URS_2024_02/013203000.2" TargetMode="External"/><Relationship Id="rId9" Type="http://schemas.openxmlformats.org/officeDocument/2006/relationships/hyperlink" Target="https://podminky.urs.cz/item/CS_URS_2024_02/032103000" TargetMode="External"/><Relationship Id="rId14" Type="http://schemas.openxmlformats.org/officeDocument/2006/relationships/hyperlink" Target="https://podminky.urs.cz/item/CS_URS_2024_02/043134000.2" TargetMode="Externa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4_02/115001106" TargetMode="External"/><Relationship Id="rId13" Type="http://schemas.openxmlformats.org/officeDocument/2006/relationships/hyperlink" Target="https://podminky.urs.cz/item/CS_URS_2024_01/162201403" TargetMode="External"/><Relationship Id="rId18" Type="http://schemas.openxmlformats.org/officeDocument/2006/relationships/hyperlink" Target="https://podminky.urs.cz/item/CS_URS_2024_02/162351104" TargetMode="External"/><Relationship Id="rId26" Type="http://schemas.openxmlformats.org/officeDocument/2006/relationships/hyperlink" Target="https://podminky.urs.cz/item/CS_URS_2024_02/966071822" TargetMode="External"/><Relationship Id="rId3" Type="http://schemas.openxmlformats.org/officeDocument/2006/relationships/hyperlink" Target="https://podminky.urs.cz/item/CS_URS_2024_02/112151015" TargetMode="External"/><Relationship Id="rId21" Type="http://schemas.openxmlformats.org/officeDocument/2006/relationships/hyperlink" Target="https://podminky.urs.cz/item/CS_URS_2024_02/171251201" TargetMode="External"/><Relationship Id="rId34" Type="http://schemas.openxmlformats.org/officeDocument/2006/relationships/hyperlink" Target="https://podminky.urs.cz/item/CS_URS_2024_02/997221862" TargetMode="External"/><Relationship Id="rId7" Type="http://schemas.openxmlformats.org/officeDocument/2006/relationships/hyperlink" Target="https://podminky.urs.cz/item/CS_URS_2024_02/113106290" TargetMode="External"/><Relationship Id="rId12" Type="http://schemas.openxmlformats.org/officeDocument/2006/relationships/hyperlink" Target="https://podminky.urs.cz/item/CS_URS_2024_02/155211112" TargetMode="External"/><Relationship Id="rId17" Type="http://schemas.openxmlformats.org/officeDocument/2006/relationships/hyperlink" Target="https://podminky.urs.cz/item/CS_URS_2024_01/162201423" TargetMode="External"/><Relationship Id="rId25" Type="http://schemas.openxmlformats.org/officeDocument/2006/relationships/hyperlink" Target="https://podminky.urs.cz/item/CS_URS_2024_02/966071711" TargetMode="External"/><Relationship Id="rId33" Type="http://schemas.openxmlformats.org/officeDocument/2006/relationships/hyperlink" Target="https://podminky.urs.cz/item/CS_URS_2024_02/997221873" TargetMode="External"/><Relationship Id="rId2" Type="http://schemas.openxmlformats.org/officeDocument/2006/relationships/hyperlink" Target="https://podminky.urs.cz/item/CS_URS_2024_02/112151011" TargetMode="External"/><Relationship Id="rId16" Type="http://schemas.openxmlformats.org/officeDocument/2006/relationships/hyperlink" Target="https://podminky.urs.cz/item/CS_URS_2024_02/162201421" TargetMode="External"/><Relationship Id="rId20" Type="http://schemas.openxmlformats.org/officeDocument/2006/relationships/hyperlink" Target="https://podminky.urs.cz/item/CS_URS_2024_02/171201231" TargetMode="External"/><Relationship Id="rId29" Type="http://schemas.openxmlformats.org/officeDocument/2006/relationships/hyperlink" Target="https://podminky.urs.cz/item/CS_URS_2024_02/966077141" TargetMode="External"/><Relationship Id="rId1" Type="http://schemas.openxmlformats.org/officeDocument/2006/relationships/hyperlink" Target="https://podminky.urs.cz/item/CS_URS_2024_02/871365811" TargetMode="External"/><Relationship Id="rId6" Type="http://schemas.openxmlformats.org/officeDocument/2006/relationships/hyperlink" Target="https://podminky.urs.cz/item/CS_URS_2024_02/113107224" TargetMode="External"/><Relationship Id="rId11" Type="http://schemas.openxmlformats.org/officeDocument/2006/relationships/hyperlink" Target="https://podminky.urs.cz/item/CS_URS_2024_02/129253201" TargetMode="External"/><Relationship Id="rId24" Type="http://schemas.openxmlformats.org/officeDocument/2006/relationships/hyperlink" Target="https://podminky.urs.cz/item/CS_URS_2024_02/966006211" TargetMode="External"/><Relationship Id="rId32" Type="http://schemas.openxmlformats.org/officeDocument/2006/relationships/hyperlink" Target="https://podminky.urs.cz/item/CS_URS_2024_02/997211519" TargetMode="External"/><Relationship Id="rId5" Type="http://schemas.openxmlformats.org/officeDocument/2006/relationships/hyperlink" Target="https://podminky.urs.cz/item/CS_URS_2022_02/112251103" TargetMode="External"/><Relationship Id="rId15" Type="http://schemas.openxmlformats.org/officeDocument/2006/relationships/hyperlink" Target="https://podminky.urs.cz/item/CS_URS_2024_01/162201413" TargetMode="External"/><Relationship Id="rId23" Type="http://schemas.openxmlformats.org/officeDocument/2006/relationships/hyperlink" Target="https://podminky.urs.cz/item/CS_URS_2024_02/963051111" TargetMode="External"/><Relationship Id="rId28" Type="http://schemas.openxmlformats.org/officeDocument/2006/relationships/hyperlink" Target="https://podminky.urs.cz/item/CS_URS_2024_02/966075141" TargetMode="External"/><Relationship Id="rId36" Type="http://schemas.openxmlformats.org/officeDocument/2006/relationships/drawing" Target="../drawings/drawing3.xml"/><Relationship Id="rId10" Type="http://schemas.openxmlformats.org/officeDocument/2006/relationships/hyperlink" Target="https://podminky.urs.cz/item/CS_URS_2024_02/127751101" TargetMode="External"/><Relationship Id="rId19" Type="http://schemas.openxmlformats.org/officeDocument/2006/relationships/hyperlink" Target="https://podminky.urs.cz/item/CS_URS_2024_02/162751117" TargetMode="External"/><Relationship Id="rId31" Type="http://schemas.openxmlformats.org/officeDocument/2006/relationships/hyperlink" Target="https://podminky.urs.cz/item/CS_URS_2024_02/997211511" TargetMode="External"/><Relationship Id="rId4" Type="http://schemas.openxmlformats.org/officeDocument/2006/relationships/hyperlink" Target="https://podminky.urs.cz/item/CS_URS_2024_02/112251101" TargetMode="External"/><Relationship Id="rId9" Type="http://schemas.openxmlformats.org/officeDocument/2006/relationships/hyperlink" Target="https://podminky.urs.cz/item/CS_URS_2024_02/122251104" TargetMode="External"/><Relationship Id="rId14" Type="http://schemas.openxmlformats.org/officeDocument/2006/relationships/hyperlink" Target="https://podminky.urs.cz/item/CS_URS_2024_02/162201411" TargetMode="External"/><Relationship Id="rId22" Type="http://schemas.openxmlformats.org/officeDocument/2006/relationships/hyperlink" Target="https://podminky.urs.cz/item/CS_URS_2024_02/962021112" TargetMode="External"/><Relationship Id="rId27" Type="http://schemas.openxmlformats.org/officeDocument/2006/relationships/hyperlink" Target="https://podminky.urs.cz/item/CS_URS_2024_02/966072811" TargetMode="External"/><Relationship Id="rId30" Type="http://schemas.openxmlformats.org/officeDocument/2006/relationships/hyperlink" Target="https://podminky.urs.cz/item/CS_URS_2024_02/997211111" TargetMode="External"/><Relationship Id="rId35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4_02/171201231" TargetMode="External"/><Relationship Id="rId13" Type="http://schemas.openxmlformats.org/officeDocument/2006/relationships/hyperlink" Target="https://podminky.urs.cz/item/CS_URS_2024_02/348171111" TargetMode="External"/><Relationship Id="rId18" Type="http://schemas.openxmlformats.org/officeDocument/2006/relationships/hyperlink" Target="https://podminky.urs.cz/item/CS_URS_2024_02/916131113" TargetMode="External"/><Relationship Id="rId26" Type="http://schemas.openxmlformats.org/officeDocument/2006/relationships/hyperlink" Target="https://podminky.urs.cz/item/CS_URS_2024_02/997013875" TargetMode="External"/><Relationship Id="rId3" Type="http://schemas.openxmlformats.org/officeDocument/2006/relationships/hyperlink" Target="https://podminky.urs.cz/item/CS_URS_2024_01/113154123" TargetMode="External"/><Relationship Id="rId21" Type="http://schemas.openxmlformats.org/officeDocument/2006/relationships/hyperlink" Target="https://podminky.urs.cz/item/CS_URS_2024_02/919735112" TargetMode="External"/><Relationship Id="rId7" Type="http://schemas.openxmlformats.org/officeDocument/2006/relationships/hyperlink" Target="https://podminky.urs.cz/item/CS_URS_2024_02/162751117" TargetMode="External"/><Relationship Id="rId12" Type="http://schemas.openxmlformats.org/officeDocument/2006/relationships/hyperlink" Target="https://podminky.urs.cz/item/CS_URS_2024_02/275311126" TargetMode="External"/><Relationship Id="rId17" Type="http://schemas.openxmlformats.org/officeDocument/2006/relationships/hyperlink" Target="https://podminky.urs.cz/item/CS_URS_2024_02/911331131" TargetMode="External"/><Relationship Id="rId25" Type="http://schemas.openxmlformats.org/officeDocument/2006/relationships/hyperlink" Target="https://podminky.urs.cz/item/CS_URS_2024_02/767163122" TargetMode="External"/><Relationship Id="rId33" Type="http://schemas.openxmlformats.org/officeDocument/2006/relationships/drawing" Target="../drawings/drawing4.xml"/><Relationship Id="rId2" Type="http://schemas.openxmlformats.org/officeDocument/2006/relationships/hyperlink" Target="https://podminky.urs.cz/item/CS_URS_2024_02/113107223" TargetMode="External"/><Relationship Id="rId16" Type="http://schemas.openxmlformats.org/officeDocument/2006/relationships/hyperlink" Target="https://podminky.urs.cz/item/CS_URS_2024_02/596811121" TargetMode="External"/><Relationship Id="rId20" Type="http://schemas.openxmlformats.org/officeDocument/2006/relationships/hyperlink" Target="https://podminky.urs.cz/item/CS_URS_2024_02/916231212" TargetMode="External"/><Relationship Id="rId29" Type="http://schemas.openxmlformats.org/officeDocument/2006/relationships/hyperlink" Target="https://podminky.urs.cz/item/CS_URS_2024_02/997211511" TargetMode="External"/><Relationship Id="rId1" Type="http://schemas.openxmlformats.org/officeDocument/2006/relationships/hyperlink" Target="https://podminky.urs.cz/item/CS_URS_2024_02/113106122" TargetMode="External"/><Relationship Id="rId6" Type="http://schemas.openxmlformats.org/officeDocument/2006/relationships/hyperlink" Target="https://podminky.urs.cz/item/CS_URS_2024_02/162251102" TargetMode="External"/><Relationship Id="rId11" Type="http://schemas.openxmlformats.org/officeDocument/2006/relationships/hyperlink" Target="https://podminky.urs.cz/item/CS_URS_2024_02/181411132" TargetMode="External"/><Relationship Id="rId24" Type="http://schemas.openxmlformats.org/officeDocument/2006/relationships/hyperlink" Target="https://podminky.urs.cz/item/CS_URS_2024_02/998223011" TargetMode="External"/><Relationship Id="rId32" Type="http://schemas.openxmlformats.org/officeDocument/2006/relationships/printerSettings" Target="../printerSettings/printerSettings4.bin"/><Relationship Id="rId5" Type="http://schemas.openxmlformats.org/officeDocument/2006/relationships/hyperlink" Target="https://podminky.urs.cz/item/CS_URS_2024_02/122251104" TargetMode="External"/><Relationship Id="rId15" Type="http://schemas.openxmlformats.org/officeDocument/2006/relationships/hyperlink" Target="https://podminky.urs.cz/item/CS_URS_2024_02/564861011" TargetMode="External"/><Relationship Id="rId23" Type="http://schemas.openxmlformats.org/officeDocument/2006/relationships/hyperlink" Target="https://podminky.urs.cz/item/CS_URS_2024_02/966005311" TargetMode="External"/><Relationship Id="rId28" Type="http://schemas.openxmlformats.org/officeDocument/2006/relationships/hyperlink" Target="https://podminky.urs.cz/item/CS_URS_2024_02/997211211" TargetMode="External"/><Relationship Id="rId10" Type="http://schemas.openxmlformats.org/officeDocument/2006/relationships/hyperlink" Target="https://podminky.urs.cz/item/CS_URS_2024_02/181311104" TargetMode="External"/><Relationship Id="rId19" Type="http://schemas.openxmlformats.org/officeDocument/2006/relationships/hyperlink" Target="https://podminky.urs.cz/item/CS_URS_2024_02/916132112" TargetMode="External"/><Relationship Id="rId31" Type="http://schemas.openxmlformats.org/officeDocument/2006/relationships/hyperlink" Target="https://podminky.urs.cz/item/CS_URS_2024_02/997221861" TargetMode="External"/><Relationship Id="rId4" Type="http://schemas.openxmlformats.org/officeDocument/2006/relationships/hyperlink" Target="https://podminky.urs.cz/item/CS_URS_2024_02/113202111" TargetMode="External"/><Relationship Id="rId9" Type="http://schemas.openxmlformats.org/officeDocument/2006/relationships/hyperlink" Target="https://podminky.urs.cz/item/CS_URS_2024_02/171251201" TargetMode="External"/><Relationship Id="rId14" Type="http://schemas.openxmlformats.org/officeDocument/2006/relationships/hyperlink" Target="https://podminky.urs.cz/item/CS_URS_2024_02/564801112" TargetMode="External"/><Relationship Id="rId22" Type="http://schemas.openxmlformats.org/officeDocument/2006/relationships/hyperlink" Target="https://podminky.urs.cz/item/CS_URS_2024_02/966005111" TargetMode="External"/><Relationship Id="rId27" Type="http://schemas.openxmlformats.org/officeDocument/2006/relationships/hyperlink" Target="https://podminky.urs.cz/item/CS_URS_2024_02/997211111" TargetMode="External"/><Relationship Id="rId30" Type="http://schemas.openxmlformats.org/officeDocument/2006/relationships/hyperlink" Target="https://podminky.urs.cz/item/CS_URS_2024_02/997211519" TargetMode="External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4_02/596811121" TargetMode="External"/><Relationship Id="rId13" Type="http://schemas.openxmlformats.org/officeDocument/2006/relationships/hyperlink" Target="https://podminky.urs.cz/item/CS_URS_2024_02/931994102" TargetMode="External"/><Relationship Id="rId18" Type="http://schemas.openxmlformats.org/officeDocument/2006/relationships/hyperlink" Target="https://podminky.urs.cz/item/CS_URS_2024_02/966072811" TargetMode="External"/><Relationship Id="rId26" Type="http://schemas.openxmlformats.org/officeDocument/2006/relationships/hyperlink" Target="https://podminky.urs.cz/item/CS_URS_2024_02/167151101" TargetMode="External"/><Relationship Id="rId39" Type="http://schemas.openxmlformats.org/officeDocument/2006/relationships/hyperlink" Target="https://podminky.urs.cz/item/CS_URS_2024_02/997211211" TargetMode="External"/><Relationship Id="rId3" Type="http://schemas.openxmlformats.org/officeDocument/2006/relationships/hyperlink" Target="https://podminky.urs.cz/item/CS_URS_2024_02/274354211" TargetMode="External"/><Relationship Id="rId21" Type="http://schemas.openxmlformats.org/officeDocument/2006/relationships/hyperlink" Target="https://podminky.urs.cz/item/CS_URS_2024_02/113106122" TargetMode="External"/><Relationship Id="rId34" Type="http://schemas.openxmlformats.org/officeDocument/2006/relationships/hyperlink" Target="https://podminky.urs.cz/item/CS_URS_2024_02/711111001" TargetMode="External"/><Relationship Id="rId42" Type="http://schemas.openxmlformats.org/officeDocument/2006/relationships/hyperlink" Target="https://podminky.urs.cz/item/CS_URS_2024_02/997221861" TargetMode="External"/><Relationship Id="rId7" Type="http://schemas.openxmlformats.org/officeDocument/2006/relationships/hyperlink" Target="https://podminky.urs.cz/item/CS_URS_2024_02/564861011" TargetMode="External"/><Relationship Id="rId12" Type="http://schemas.openxmlformats.org/officeDocument/2006/relationships/hyperlink" Target="https://podminky.urs.cz/item/CS_URS_2024_02/931992121" TargetMode="External"/><Relationship Id="rId17" Type="http://schemas.openxmlformats.org/officeDocument/2006/relationships/hyperlink" Target="https://podminky.urs.cz/item/CS_URS_2024_02/966071823" TargetMode="External"/><Relationship Id="rId25" Type="http://schemas.openxmlformats.org/officeDocument/2006/relationships/hyperlink" Target="https://podminky.urs.cz/item/CS_URS_2024_02/162751117" TargetMode="External"/><Relationship Id="rId33" Type="http://schemas.openxmlformats.org/officeDocument/2006/relationships/hyperlink" Target="https://podminky.urs.cz/item/CS_URS_2024_02/348401140" TargetMode="External"/><Relationship Id="rId38" Type="http://schemas.openxmlformats.org/officeDocument/2006/relationships/hyperlink" Target="https://podminky.urs.cz/item/CS_URS_2024_02/997211111" TargetMode="External"/><Relationship Id="rId2" Type="http://schemas.openxmlformats.org/officeDocument/2006/relationships/hyperlink" Target="https://podminky.urs.cz/item/CS_URS_2024_02/274354111" TargetMode="External"/><Relationship Id="rId16" Type="http://schemas.openxmlformats.org/officeDocument/2006/relationships/hyperlink" Target="https://podminky.urs.cz/item/CS_URS_2024_02/966071711" TargetMode="External"/><Relationship Id="rId20" Type="http://schemas.openxmlformats.org/officeDocument/2006/relationships/hyperlink" Target="https://podminky.urs.cz/item/CS_URS_2024_02/767163122" TargetMode="External"/><Relationship Id="rId29" Type="http://schemas.openxmlformats.org/officeDocument/2006/relationships/hyperlink" Target="https://podminky.urs.cz/item/CS_URS_2024_02/174151101" TargetMode="External"/><Relationship Id="rId41" Type="http://schemas.openxmlformats.org/officeDocument/2006/relationships/hyperlink" Target="https://podminky.urs.cz/item/CS_URS_2024_02/997211519" TargetMode="External"/><Relationship Id="rId1" Type="http://schemas.openxmlformats.org/officeDocument/2006/relationships/hyperlink" Target="https://podminky.urs.cz/item/CS_URS_2024_02/274321118" TargetMode="External"/><Relationship Id="rId6" Type="http://schemas.openxmlformats.org/officeDocument/2006/relationships/hyperlink" Target="https://podminky.urs.cz/item/CS_URS_2024_02/564801112" TargetMode="External"/><Relationship Id="rId11" Type="http://schemas.openxmlformats.org/officeDocument/2006/relationships/hyperlink" Target="https://podminky.urs.cz/item/CS_URS_2024_02/916231212" TargetMode="External"/><Relationship Id="rId24" Type="http://schemas.openxmlformats.org/officeDocument/2006/relationships/hyperlink" Target="https://podminky.urs.cz/item/CS_URS_2024_02/162351104" TargetMode="External"/><Relationship Id="rId32" Type="http://schemas.openxmlformats.org/officeDocument/2006/relationships/hyperlink" Target="https://podminky.urs.cz/item/CS_URS_2024_02/338171125" TargetMode="External"/><Relationship Id="rId37" Type="http://schemas.openxmlformats.org/officeDocument/2006/relationships/hyperlink" Target="https://podminky.urs.cz/item/CS_URS_2024_02/919726124" TargetMode="External"/><Relationship Id="rId40" Type="http://schemas.openxmlformats.org/officeDocument/2006/relationships/hyperlink" Target="https://podminky.urs.cz/item/CS_URS_2024_02/997211511" TargetMode="External"/><Relationship Id="rId5" Type="http://schemas.openxmlformats.org/officeDocument/2006/relationships/hyperlink" Target="https://podminky.urs.cz/item/CS_URS_2024_02/275311126" TargetMode="External"/><Relationship Id="rId15" Type="http://schemas.openxmlformats.org/officeDocument/2006/relationships/hyperlink" Target="https://podminky.urs.cz/item/CS_URS_2024_02/981511112" TargetMode="External"/><Relationship Id="rId23" Type="http://schemas.openxmlformats.org/officeDocument/2006/relationships/hyperlink" Target="https://podminky.urs.cz/item/CS_URS_2024_02/122251103" TargetMode="External"/><Relationship Id="rId28" Type="http://schemas.openxmlformats.org/officeDocument/2006/relationships/hyperlink" Target="https://podminky.urs.cz/item/CS_URS_2024_02/171251201" TargetMode="External"/><Relationship Id="rId36" Type="http://schemas.openxmlformats.org/officeDocument/2006/relationships/hyperlink" Target="https://podminky.urs.cz/item/CS_URS_2024_02/711142559" TargetMode="External"/><Relationship Id="rId10" Type="http://schemas.openxmlformats.org/officeDocument/2006/relationships/hyperlink" Target="https://podminky.urs.cz/item/CS_URS_2024_02/871351141" TargetMode="External"/><Relationship Id="rId19" Type="http://schemas.openxmlformats.org/officeDocument/2006/relationships/hyperlink" Target="https://podminky.urs.cz/item/CS_URS_2024_02/998223011" TargetMode="External"/><Relationship Id="rId31" Type="http://schemas.openxmlformats.org/officeDocument/2006/relationships/hyperlink" Target="https://podminky.urs.cz/item/CS_URS_2024_02/181411132" TargetMode="External"/><Relationship Id="rId44" Type="http://schemas.openxmlformats.org/officeDocument/2006/relationships/drawing" Target="../drawings/drawing5.xml"/><Relationship Id="rId4" Type="http://schemas.openxmlformats.org/officeDocument/2006/relationships/hyperlink" Target="https://podminky.urs.cz/item/CS_URS_2024_02/274361116" TargetMode="External"/><Relationship Id="rId9" Type="http://schemas.openxmlformats.org/officeDocument/2006/relationships/hyperlink" Target="https://podminky.urs.cz/item/CS_URS_2024_02/622331141" TargetMode="External"/><Relationship Id="rId14" Type="http://schemas.openxmlformats.org/officeDocument/2006/relationships/hyperlink" Target="https://podminky.urs.cz/item/CS_URS_2024_02/961041211" TargetMode="External"/><Relationship Id="rId22" Type="http://schemas.openxmlformats.org/officeDocument/2006/relationships/hyperlink" Target="https://podminky.urs.cz/item/CS_URS_2024_02/113202111" TargetMode="External"/><Relationship Id="rId27" Type="http://schemas.openxmlformats.org/officeDocument/2006/relationships/hyperlink" Target="https://podminky.urs.cz/item/CS_URS_2024_02/171201231" TargetMode="External"/><Relationship Id="rId30" Type="http://schemas.openxmlformats.org/officeDocument/2006/relationships/hyperlink" Target="https://podminky.urs.cz/item/CS_URS_2024_02/181311104" TargetMode="External"/><Relationship Id="rId35" Type="http://schemas.openxmlformats.org/officeDocument/2006/relationships/hyperlink" Target="https://podminky.urs.cz/item/CS_URS_2024_02/711113125" TargetMode="External"/><Relationship Id="rId43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4_02/219991113" TargetMode="External"/><Relationship Id="rId18" Type="http://schemas.openxmlformats.org/officeDocument/2006/relationships/hyperlink" Target="https://podminky.urs.cz/item/CS_URS_2024_02/225511112" TargetMode="External"/><Relationship Id="rId26" Type="http://schemas.openxmlformats.org/officeDocument/2006/relationships/hyperlink" Target="https://podminky.urs.cz/item/CS_URS_2024_02/317321119" TargetMode="External"/><Relationship Id="rId39" Type="http://schemas.openxmlformats.org/officeDocument/2006/relationships/hyperlink" Target="https://podminky.urs.cz/item/CS_URS_2024_02/421321128" TargetMode="External"/><Relationship Id="rId21" Type="http://schemas.openxmlformats.org/officeDocument/2006/relationships/hyperlink" Target="https://podminky.urs.cz/item/CS_URS_2024_02/273354211" TargetMode="External"/><Relationship Id="rId34" Type="http://schemas.openxmlformats.org/officeDocument/2006/relationships/hyperlink" Target="https://podminky.urs.cz/item/CS_URS_2024_02/338171113" TargetMode="External"/><Relationship Id="rId42" Type="http://schemas.openxmlformats.org/officeDocument/2006/relationships/hyperlink" Target="https://podminky.urs.cz/item/CS_URS_2024_02/421361226" TargetMode="External"/><Relationship Id="rId47" Type="http://schemas.openxmlformats.org/officeDocument/2006/relationships/hyperlink" Target="https://podminky.urs.cz/item/CS_URS_2024_02/463211132" TargetMode="External"/><Relationship Id="rId50" Type="http://schemas.openxmlformats.org/officeDocument/2006/relationships/hyperlink" Target="https://podminky.urs.cz/item/CS_URS_2024_02/565135111" TargetMode="External"/><Relationship Id="rId55" Type="http://schemas.openxmlformats.org/officeDocument/2006/relationships/hyperlink" Target="https://podminky.urs.cz/item/CS_URS_2024_02/628611102" TargetMode="External"/><Relationship Id="rId63" Type="http://schemas.openxmlformats.org/officeDocument/2006/relationships/hyperlink" Target="https://podminky.urs.cz/item/CS_URS_2024_02/711142559" TargetMode="External"/><Relationship Id="rId68" Type="http://schemas.openxmlformats.org/officeDocument/2006/relationships/hyperlink" Target="https://podminky.urs.cz/item/CS_URS_2024_02/914321111R" TargetMode="External"/><Relationship Id="rId76" Type="http://schemas.openxmlformats.org/officeDocument/2006/relationships/hyperlink" Target="https://podminky.urs.cz/item/CS_URS_2024_02/919726124" TargetMode="External"/><Relationship Id="rId7" Type="http://schemas.openxmlformats.org/officeDocument/2006/relationships/hyperlink" Target="https://podminky.urs.cz/item/CS_URS_2024_02/174151101" TargetMode="External"/><Relationship Id="rId71" Type="http://schemas.openxmlformats.org/officeDocument/2006/relationships/hyperlink" Target="https://podminky.urs.cz/item/CS_URS_2024_02/916131213" TargetMode="External"/><Relationship Id="rId2" Type="http://schemas.openxmlformats.org/officeDocument/2006/relationships/hyperlink" Target="https://podminky.urs.cz/item/CS_URS_2024_02/115101201" TargetMode="External"/><Relationship Id="rId16" Type="http://schemas.openxmlformats.org/officeDocument/2006/relationships/hyperlink" Target="https://podminky.urs.cz/item/CS_URS_2024_02/212752402" TargetMode="External"/><Relationship Id="rId29" Type="http://schemas.openxmlformats.org/officeDocument/2006/relationships/hyperlink" Target="https://podminky.urs.cz/item/CS_URS_2024_02/317361116" TargetMode="External"/><Relationship Id="rId11" Type="http://schemas.openxmlformats.org/officeDocument/2006/relationships/hyperlink" Target="https://podminky.urs.cz/item/CS_URS_2024_02/185804312" TargetMode="External"/><Relationship Id="rId24" Type="http://schemas.openxmlformats.org/officeDocument/2006/relationships/hyperlink" Target="https://podminky.urs.cz/item/CS_URS_2024_02/283131113" TargetMode="External"/><Relationship Id="rId32" Type="http://schemas.openxmlformats.org/officeDocument/2006/relationships/hyperlink" Target="https://podminky.urs.cz/item/CS_URS_2024_02/334351211" TargetMode="External"/><Relationship Id="rId37" Type="http://schemas.openxmlformats.org/officeDocument/2006/relationships/hyperlink" Target="https://podminky.urs.cz/item/CS_URS_2024_02/348401130" TargetMode="External"/><Relationship Id="rId40" Type="http://schemas.openxmlformats.org/officeDocument/2006/relationships/hyperlink" Target="https://podminky.urs.cz/item/CS_URS_2024_02/421955112" TargetMode="External"/><Relationship Id="rId45" Type="http://schemas.openxmlformats.org/officeDocument/2006/relationships/hyperlink" Target="https://podminky.urs.cz/item/CS_URS_2024_02/452318510" TargetMode="External"/><Relationship Id="rId53" Type="http://schemas.openxmlformats.org/officeDocument/2006/relationships/hyperlink" Target="https://podminky.urs.cz/item/CS_URS_2024_02/577134111" TargetMode="External"/><Relationship Id="rId58" Type="http://schemas.openxmlformats.org/officeDocument/2006/relationships/hyperlink" Target="https://podminky.urs.cz/item/CS_URS_2024_02/711111001" TargetMode="External"/><Relationship Id="rId66" Type="http://schemas.openxmlformats.org/officeDocument/2006/relationships/hyperlink" Target="https://podminky.urs.cz/item/CS_URS_2024_02/914111111" TargetMode="External"/><Relationship Id="rId74" Type="http://schemas.openxmlformats.org/officeDocument/2006/relationships/hyperlink" Target="https://podminky.urs.cz/item/CS_URS_2024_02/919121223" TargetMode="External"/><Relationship Id="rId79" Type="http://schemas.openxmlformats.org/officeDocument/2006/relationships/hyperlink" Target="https://podminky.urs.cz/item/CS_URS_2024_02/948411211" TargetMode="External"/><Relationship Id="rId5" Type="http://schemas.openxmlformats.org/officeDocument/2006/relationships/hyperlink" Target="https://podminky.urs.cz/item/CS_URS_2024_02/167151101" TargetMode="External"/><Relationship Id="rId61" Type="http://schemas.openxmlformats.org/officeDocument/2006/relationships/hyperlink" Target="https://podminky.urs.cz/item/CS_URS_2024_02/711131111" TargetMode="External"/><Relationship Id="rId82" Type="http://schemas.openxmlformats.org/officeDocument/2006/relationships/drawing" Target="../drawings/drawing6.xml"/><Relationship Id="rId10" Type="http://schemas.openxmlformats.org/officeDocument/2006/relationships/hyperlink" Target="https://podminky.urs.cz/item/CS_URS_2024_02/182351123" TargetMode="External"/><Relationship Id="rId19" Type="http://schemas.openxmlformats.org/officeDocument/2006/relationships/hyperlink" Target="https://podminky.urs.cz/item/CS_URS_2024_02/273311124" TargetMode="External"/><Relationship Id="rId31" Type="http://schemas.openxmlformats.org/officeDocument/2006/relationships/hyperlink" Target="https://podminky.urs.cz/item/CS_URS_2024_02/334351112" TargetMode="External"/><Relationship Id="rId44" Type="http://schemas.openxmlformats.org/officeDocument/2006/relationships/hyperlink" Target="https://podminky.urs.cz/item/CS_URS_2024_02/451477122" TargetMode="External"/><Relationship Id="rId52" Type="http://schemas.openxmlformats.org/officeDocument/2006/relationships/hyperlink" Target="https://podminky.urs.cz/item/CS_URS_2024_02/573231106" TargetMode="External"/><Relationship Id="rId60" Type="http://schemas.openxmlformats.org/officeDocument/2006/relationships/hyperlink" Target="https://podminky.urs.cz/item/CS_URS_2024_02/711113125" TargetMode="External"/><Relationship Id="rId65" Type="http://schemas.openxmlformats.org/officeDocument/2006/relationships/hyperlink" Target="https://podminky.urs.cz/item/CS_URS_2024_02/741122134" TargetMode="External"/><Relationship Id="rId73" Type="http://schemas.openxmlformats.org/officeDocument/2006/relationships/hyperlink" Target="https://podminky.urs.cz/item/CS_URS_2024_02/919735111" TargetMode="External"/><Relationship Id="rId78" Type="http://schemas.openxmlformats.org/officeDocument/2006/relationships/hyperlink" Target="https://podminky.urs.cz/item/CS_URS_2024_02/948411111" TargetMode="External"/><Relationship Id="rId81" Type="http://schemas.openxmlformats.org/officeDocument/2006/relationships/printerSettings" Target="../printerSettings/printerSettings6.bin"/><Relationship Id="rId4" Type="http://schemas.openxmlformats.org/officeDocument/2006/relationships/hyperlink" Target="https://podminky.urs.cz/item/CS_URS_2024_02/162351104" TargetMode="External"/><Relationship Id="rId9" Type="http://schemas.openxmlformats.org/officeDocument/2006/relationships/hyperlink" Target="https://podminky.urs.cz/item/CS_URS_2024_02/181411132" TargetMode="External"/><Relationship Id="rId14" Type="http://schemas.openxmlformats.org/officeDocument/2006/relationships/hyperlink" Target="https://podminky.urs.cz/item/CS_URS_2024_02/275351121" TargetMode="External"/><Relationship Id="rId22" Type="http://schemas.openxmlformats.org/officeDocument/2006/relationships/hyperlink" Target="https://podminky.urs.cz/item/CS_URS_2024_02/282602112" TargetMode="External"/><Relationship Id="rId27" Type="http://schemas.openxmlformats.org/officeDocument/2006/relationships/hyperlink" Target="https://podminky.urs.cz/item/CS_URS_2024_02/317353121" TargetMode="External"/><Relationship Id="rId30" Type="http://schemas.openxmlformats.org/officeDocument/2006/relationships/hyperlink" Target="https://podminky.urs.cz/item/CS_URS_2024_02/334323119" TargetMode="External"/><Relationship Id="rId35" Type="http://schemas.openxmlformats.org/officeDocument/2006/relationships/hyperlink" Target="https://podminky.urs.cz/item/CS_URS_2024_02/348171111" TargetMode="External"/><Relationship Id="rId43" Type="http://schemas.openxmlformats.org/officeDocument/2006/relationships/hyperlink" Target="https://podminky.urs.cz/item/CS_URS_2024_02/451477121" TargetMode="External"/><Relationship Id="rId48" Type="http://schemas.openxmlformats.org/officeDocument/2006/relationships/hyperlink" Target="https://podminky.urs.cz/item/CS_URS_2024_02/465513157" TargetMode="External"/><Relationship Id="rId56" Type="http://schemas.openxmlformats.org/officeDocument/2006/relationships/hyperlink" Target="https://podminky.urs.cz/item/CS_URS_2024_02/628611131" TargetMode="External"/><Relationship Id="rId64" Type="http://schemas.openxmlformats.org/officeDocument/2006/relationships/hyperlink" Target="https://podminky.urs.cz/item/CS_URS_2024_02/711341564" TargetMode="External"/><Relationship Id="rId69" Type="http://schemas.openxmlformats.org/officeDocument/2006/relationships/hyperlink" Target="https://podminky.urs.cz/item/CS_URS_2024_02/914511111" TargetMode="External"/><Relationship Id="rId77" Type="http://schemas.openxmlformats.org/officeDocument/2006/relationships/hyperlink" Target="https://podminky.urs.cz/item/CS_URS_2024_02/936942122" TargetMode="External"/><Relationship Id="rId8" Type="http://schemas.openxmlformats.org/officeDocument/2006/relationships/hyperlink" Target="https://podminky.urs.cz/item/CS_URS_2024_02/174151101.1" TargetMode="External"/><Relationship Id="rId51" Type="http://schemas.openxmlformats.org/officeDocument/2006/relationships/hyperlink" Target="https://podminky.urs.cz/item/CS_URS_2024_02/573191111" TargetMode="External"/><Relationship Id="rId72" Type="http://schemas.openxmlformats.org/officeDocument/2006/relationships/hyperlink" Target="https://podminky.urs.cz/item/CS_URS_2024_02/916231212" TargetMode="External"/><Relationship Id="rId80" Type="http://schemas.openxmlformats.org/officeDocument/2006/relationships/hyperlink" Target="https://podminky.urs.cz/item/CS_URS_2024_02/998212111" TargetMode="External"/><Relationship Id="rId3" Type="http://schemas.openxmlformats.org/officeDocument/2006/relationships/hyperlink" Target="https://podminky.urs.cz/item/CS_URS_2024_02/131111323" TargetMode="External"/><Relationship Id="rId12" Type="http://schemas.openxmlformats.org/officeDocument/2006/relationships/hyperlink" Target="https://podminky.urs.cz/item/CS_URS_2024_02/212312111" TargetMode="External"/><Relationship Id="rId17" Type="http://schemas.openxmlformats.org/officeDocument/2006/relationships/hyperlink" Target="https://podminky.urs.cz/item/CS_URS_2024_02/212341111" TargetMode="External"/><Relationship Id="rId25" Type="http://schemas.openxmlformats.org/officeDocument/2006/relationships/hyperlink" Target="https://podminky.urs.cz/item/CS_URS_2024_02/317171126" TargetMode="External"/><Relationship Id="rId33" Type="http://schemas.openxmlformats.org/officeDocument/2006/relationships/hyperlink" Target="https://podminky.urs.cz/item/CS_URS_2024_02/334361216" TargetMode="External"/><Relationship Id="rId38" Type="http://schemas.openxmlformats.org/officeDocument/2006/relationships/hyperlink" Target="https://podminky.urs.cz/item/CS_URS_2024_02/388995212" TargetMode="External"/><Relationship Id="rId46" Type="http://schemas.openxmlformats.org/officeDocument/2006/relationships/hyperlink" Target="https://podminky.urs.cz/item/CS_URS_2024_02/462511111" TargetMode="External"/><Relationship Id="rId59" Type="http://schemas.openxmlformats.org/officeDocument/2006/relationships/hyperlink" Target="https://podminky.urs.cz/item/CS_URS_2024_02/711113125" TargetMode="External"/><Relationship Id="rId67" Type="http://schemas.openxmlformats.org/officeDocument/2006/relationships/hyperlink" Target="https://podminky.urs.cz/item/CS_URS_2024_02/914112111" TargetMode="External"/><Relationship Id="rId20" Type="http://schemas.openxmlformats.org/officeDocument/2006/relationships/hyperlink" Target="https://podminky.urs.cz/item/CS_URS_2024_02/273354111" TargetMode="External"/><Relationship Id="rId41" Type="http://schemas.openxmlformats.org/officeDocument/2006/relationships/hyperlink" Target="https://podminky.urs.cz/item/CS_URS_2024_02/421351231" TargetMode="External"/><Relationship Id="rId54" Type="http://schemas.openxmlformats.org/officeDocument/2006/relationships/hyperlink" Target="https://podminky.urs.cz/item/CS_URS_2024_02/578133232" TargetMode="External"/><Relationship Id="rId62" Type="http://schemas.openxmlformats.org/officeDocument/2006/relationships/hyperlink" Target="https://podminky.urs.cz/item/CS_URS_2024_02/711141559" TargetMode="External"/><Relationship Id="rId70" Type="http://schemas.openxmlformats.org/officeDocument/2006/relationships/hyperlink" Target="https://podminky.urs.cz/item/CS_URS_2024_02/914531111" TargetMode="External"/><Relationship Id="rId75" Type="http://schemas.openxmlformats.org/officeDocument/2006/relationships/hyperlink" Target="https://podminky.urs.cz/item/CS_URS_2024_02/919121233" TargetMode="External"/><Relationship Id="rId1" Type="http://schemas.openxmlformats.org/officeDocument/2006/relationships/hyperlink" Target="https://podminky.urs.cz/item/CS_URS_2024_02/871363123" TargetMode="External"/><Relationship Id="rId6" Type="http://schemas.openxmlformats.org/officeDocument/2006/relationships/hyperlink" Target="https://podminky.urs.cz/item/CS_URS_2024_02/171151103" TargetMode="External"/><Relationship Id="rId15" Type="http://schemas.openxmlformats.org/officeDocument/2006/relationships/hyperlink" Target="https://podminky.urs.cz/item/CS_URS_2024_02/275351122" TargetMode="External"/><Relationship Id="rId23" Type="http://schemas.openxmlformats.org/officeDocument/2006/relationships/hyperlink" Target="https://podminky.urs.cz/item/CS_URS_2024_02/283111112" TargetMode="External"/><Relationship Id="rId28" Type="http://schemas.openxmlformats.org/officeDocument/2006/relationships/hyperlink" Target="https://podminky.urs.cz/item/CS_URS_2024_02/317353221" TargetMode="External"/><Relationship Id="rId36" Type="http://schemas.openxmlformats.org/officeDocument/2006/relationships/hyperlink" Target="https://podminky.urs.cz/item/CS_URS_2024_02/348172215" TargetMode="External"/><Relationship Id="rId49" Type="http://schemas.openxmlformats.org/officeDocument/2006/relationships/hyperlink" Target="https://podminky.urs.cz/item/CS_URS_2024_02/564851111" TargetMode="External"/><Relationship Id="rId57" Type="http://schemas.openxmlformats.org/officeDocument/2006/relationships/hyperlink" Target="https://podminky.urs.cz/item/CS_URS_2024_02/632481213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61"/>
  <sheetViews>
    <sheetView showGridLines="0" topLeftCell="A2" workbookViewId="0">
      <selection activeCell="AI7" sqref="AI7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9" width="25.83203125" hidden="1" customWidth="1"/>
    <col min="50" max="51" width="21.6640625" hidden="1" customWidth="1"/>
    <col min="52" max="53" width="25" hidden="1" customWidth="1"/>
    <col min="54" max="54" width="21.6640625" hidden="1" customWidth="1"/>
    <col min="55" max="55" width="19.1640625" hidden="1" customWidth="1"/>
    <col min="56" max="56" width="25" hidden="1" customWidth="1"/>
    <col min="57" max="57" width="21.6640625" hidden="1" customWidth="1"/>
    <col min="58" max="58" width="19.1640625" hidden="1" customWidth="1"/>
    <col min="59" max="59" width="66.5" customWidth="1"/>
    <col min="71" max="91" width="9.33203125" hidden="1"/>
  </cols>
  <sheetData>
    <row r="1" spans="1:74" ht="11.25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5</v>
      </c>
      <c r="BV1" s="15" t="s">
        <v>6</v>
      </c>
    </row>
    <row r="2" spans="1:74" ht="36.950000000000003" customHeight="1">
      <c r="AR2" s="216"/>
      <c r="AS2" s="216"/>
      <c r="AT2" s="216"/>
      <c r="AU2" s="216"/>
      <c r="AV2" s="216"/>
      <c r="AW2" s="216"/>
      <c r="AX2" s="216"/>
      <c r="AY2" s="216"/>
      <c r="AZ2" s="216"/>
      <c r="BA2" s="216"/>
      <c r="BB2" s="216"/>
      <c r="BC2" s="216"/>
      <c r="BD2" s="216"/>
      <c r="BE2" s="216"/>
      <c r="BF2" s="216"/>
      <c r="BG2" s="216"/>
      <c r="BS2" s="16" t="s">
        <v>7</v>
      </c>
      <c r="BT2" s="16" t="s">
        <v>8</v>
      </c>
    </row>
    <row r="3" spans="1:74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7</v>
      </c>
      <c r="BT3" s="16" t="s">
        <v>9</v>
      </c>
    </row>
    <row r="4" spans="1:74" ht="24.95" customHeight="1">
      <c r="B4" s="19"/>
      <c r="D4" s="20" t="s">
        <v>10</v>
      </c>
      <c r="AR4" s="19"/>
      <c r="AS4" s="21" t="s">
        <v>11</v>
      </c>
      <c r="BG4" s="22" t="s">
        <v>12</v>
      </c>
      <c r="BS4" s="16" t="s">
        <v>13</v>
      </c>
    </row>
    <row r="5" spans="1:74" ht="12" customHeight="1">
      <c r="B5" s="19"/>
      <c r="D5" s="23" t="s">
        <v>14</v>
      </c>
      <c r="K5" s="215" t="s">
        <v>15</v>
      </c>
      <c r="L5" s="216"/>
      <c r="M5" s="216"/>
      <c r="N5" s="216"/>
      <c r="O5" s="216"/>
      <c r="P5" s="216"/>
      <c r="Q5" s="216"/>
      <c r="R5" s="216"/>
      <c r="S5" s="216"/>
      <c r="T5" s="216"/>
      <c r="U5" s="216"/>
      <c r="V5" s="216"/>
      <c r="W5" s="216"/>
      <c r="X5" s="216"/>
      <c r="Y5" s="216"/>
      <c r="Z5" s="216"/>
      <c r="AA5" s="216"/>
      <c r="AB5" s="216"/>
      <c r="AC5" s="216"/>
      <c r="AD5" s="216"/>
      <c r="AE5" s="216"/>
      <c r="AF5" s="216"/>
      <c r="AG5" s="216"/>
      <c r="AH5" s="216"/>
      <c r="AI5" s="216"/>
      <c r="AJ5" s="216"/>
      <c r="AK5" s="216"/>
      <c r="AL5" s="216"/>
      <c r="AM5" s="216"/>
      <c r="AN5" s="216"/>
      <c r="AO5" s="216"/>
      <c r="AR5" s="19"/>
      <c r="BG5" s="212" t="s">
        <v>16</v>
      </c>
      <c r="BS5" s="16" t="s">
        <v>7</v>
      </c>
    </row>
    <row r="6" spans="1:74" ht="36.950000000000003" customHeight="1">
      <c r="B6" s="19"/>
      <c r="D6" s="25" t="s">
        <v>17</v>
      </c>
      <c r="K6" s="217" t="s">
        <v>18</v>
      </c>
      <c r="L6" s="216"/>
      <c r="M6" s="216"/>
      <c r="N6" s="216"/>
      <c r="O6" s="216"/>
      <c r="P6" s="216"/>
      <c r="Q6" s="216"/>
      <c r="R6" s="216"/>
      <c r="S6" s="216"/>
      <c r="T6" s="216"/>
      <c r="U6" s="216"/>
      <c r="V6" s="216"/>
      <c r="W6" s="216"/>
      <c r="X6" s="216"/>
      <c r="Y6" s="216"/>
      <c r="Z6" s="216"/>
      <c r="AA6" s="216"/>
      <c r="AB6" s="216"/>
      <c r="AC6" s="216"/>
      <c r="AD6" s="216"/>
      <c r="AE6" s="216"/>
      <c r="AF6" s="216"/>
      <c r="AG6" s="216"/>
      <c r="AH6" s="216"/>
      <c r="AI6" s="216"/>
      <c r="AJ6" s="216"/>
      <c r="AK6" s="216"/>
      <c r="AL6" s="216"/>
      <c r="AM6" s="216"/>
      <c r="AN6" s="216"/>
      <c r="AO6" s="216"/>
      <c r="AR6" s="19"/>
      <c r="BG6" s="213"/>
      <c r="BS6" s="16" t="s">
        <v>7</v>
      </c>
    </row>
    <row r="7" spans="1:74" ht="12" customHeight="1">
      <c r="B7" s="19"/>
      <c r="D7" s="26" t="s">
        <v>19</v>
      </c>
      <c r="K7" s="24" t="s">
        <v>20</v>
      </c>
      <c r="AK7" s="26" t="s">
        <v>21</v>
      </c>
      <c r="AN7" s="24" t="s">
        <v>22</v>
      </c>
      <c r="AR7" s="19"/>
      <c r="BG7" s="213"/>
      <c r="BS7" s="16" t="s">
        <v>7</v>
      </c>
    </row>
    <row r="8" spans="1:74" ht="12" customHeight="1">
      <c r="B8" s="19"/>
      <c r="D8" s="26" t="s">
        <v>23</v>
      </c>
      <c r="K8" s="24" t="s">
        <v>24</v>
      </c>
      <c r="AK8" s="26" t="s">
        <v>25</v>
      </c>
      <c r="AN8" s="27" t="s">
        <v>26</v>
      </c>
      <c r="AR8" s="19"/>
      <c r="BG8" s="213"/>
      <c r="BS8" s="16" t="s">
        <v>7</v>
      </c>
    </row>
    <row r="9" spans="1:74" ht="14.45" customHeight="1">
      <c r="B9" s="19"/>
      <c r="AR9" s="19"/>
      <c r="BG9" s="213"/>
      <c r="BS9" s="16" t="s">
        <v>7</v>
      </c>
    </row>
    <row r="10" spans="1:74" ht="12" customHeight="1">
      <c r="B10" s="19"/>
      <c r="D10" s="26" t="s">
        <v>27</v>
      </c>
      <c r="AK10" s="26" t="s">
        <v>28</v>
      </c>
      <c r="AN10" s="24" t="s">
        <v>29</v>
      </c>
      <c r="AR10" s="19"/>
      <c r="BG10" s="213"/>
      <c r="BS10" s="16" t="s">
        <v>7</v>
      </c>
    </row>
    <row r="11" spans="1:74" ht="18.399999999999999" customHeight="1">
      <c r="B11" s="19"/>
      <c r="E11" s="24" t="s">
        <v>24</v>
      </c>
      <c r="AK11" s="26" t="s">
        <v>30</v>
      </c>
      <c r="AN11" s="24" t="s">
        <v>29</v>
      </c>
      <c r="AR11" s="19"/>
      <c r="BG11" s="213"/>
      <c r="BS11" s="16" t="s">
        <v>7</v>
      </c>
    </row>
    <row r="12" spans="1:74" ht="6.95" customHeight="1">
      <c r="B12" s="19"/>
      <c r="AR12" s="19"/>
      <c r="BG12" s="213"/>
      <c r="BS12" s="16" t="s">
        <v>7</v>
      </c>
    </row>
    <row r="13" spans="1:74" ht="12" customHeight="1">
      <c r="B13" s="19"/>
      <c r="D13" s="26" t="s">
        <v>31</v>
      </c>
      <c r="AK13" s="26" t="s">
        <v>28</v>
      </c>
      <c r="AN13" s="28" t="s">
        <v>32</v>
      </c>
      <c r="AR13" s="19"/>
      <c r="BG13" s="213"/>
      <c r="BS13" s="16" t="s">
        <v>7</v>
      </c>
    </row>
    <row r="14" spans="1:74" ht="12.75">
      <c r="B14" s="19"/>
      <c r="E14" s="218" t="s">
        <v>32</v>
      </c>
      <c r="F14" s="219"/>
      <c r="G14" s="219"/>
      <c r="H14" s="219"/>
      <c r="I14" s="219"/>
      <c r="J14" s="219"/>
      <c r="K14" s="219"/>
      <c r="L14" s="219"/>
      <c r="M14" s="219"/>
      <c r="N14" s="219"/>
      <c r="O14" s="219"/>
      <c r="P14" s="219"/>
      <c r="Q14" s="219"/>
      <c r="R14" s="219"/>
      <c r="S14" s="219"/>
      <c r="T14" s="219"/>
      <c r="U14" s="219"/>
      <c r="V14" s="219"/>
      <c r="W14" s="219"/>
      <c r="X14" s="219"/>
      <c r="Y14" s="219"/>
      <c r="Z14" s="219"/>
      <c r="AA14" s="219"/>
      <c r="AB14" s="219"/>
      <c r="AC14" s="219"/>
      <c r="AD14" s="219"/>
      <c r="AE14" s="219"/>
      <c r="AF14" s="219"/>
      <c r="AG14" s="219"/>
      <c r="AH14" s="219"/>
      <c r="AI14" s="219"/>
      <c r="AJ14" s="219"/>
      <c r="AK14" s="26" t="s">
        <v>30</v>
      </c>
      <c r="AN14" s="28" t="s">
        <v>32</v>
      </c>
      <c r="AR14" s="19"/>
      <c r="BG14" s="213"/>
      <c r="BS14" s="16" t="s">
        <v>7</v>
      </c>
    </row>
    <row r="15" spans="1:74" ht="6.95" customHeight="1">
      <c r="B15" s="19"/>
      <c r="AR15" s="19"/>
      <c r="BG15" s="213"/>
      <c r="BS15" s="16" t="s">
        <v>4</v>
      </c>
    </row>
    <row r="16" spans="1:74" ht="12" customHeight="1">
      <c r="B16" s="19"/>
      <c r="D16" s="26" t="s">
        <v>33</v>
      </c>
      <c r="AK16" s="26" t="s">
        <v>28</v>
      </c>
      <c r="AN16" s="24" t="s">
        <v>29</v>
      </c>
      <c r="AR16" s="19"/>
      <c r="BG16" s="213"/>
      <c r="BS16" s="16" t="s">
        <v>4</v>
      </c>
    </row>
    <row r="17" spans="2:71" ht="18.399999999999999" customHeight="1">
      <c r="B17" s="19"/>
      <c r="E17" s="24" t="s">
        <v>24</v>
      </c>
      <c r="AK17" s="26" t="s">
        <v>30</v>
      </c>
      <c r="AN17" s="24" t="s">
        <v>29</v>
      </c>
      <c r="AR17" s="19"/>
      <c r="BG17" s="213"/>
      <c r="BS17" s="16" t="s">
        <v>5</v>
      </c>
    </row>
    <row r="18" spans="2:71" ht="6.95" customHeight="1">
      <c r="B18" s="19"/>
      <c r="AR18" s="19"/>
      <c r="BG18" s="213"/>
      <c r="BS18" s="16" t="s">
        <v>7</v>
      </c>
    </row>
    <row r="19" spans="2:71" ht="12" customHeight="1">
      <c r="B19" s="19"/>
      <c r="D19" s="26" t="s">
        <v>34</v>
      </c>
      <c r="AK19" s="26" t="s">
        <v>28</v>
      </c>
      <c r="AN19" s="24" t="s">
        <v>29</v>
      </c>
      <c r="AR19" s="19"/>
      <c r="BG19" s="213"/>
      <c r="BS19" s="16" t="s">
        <v>7</v>
      </c>
    </row>
    <row r="20" spans="2:71" ht="18.399999999999999" customHeight="1">
      <c r="B20" s="19"/>
      <c r="E20" s="24" t="s">
        <v>24</v>
      </c>
      <c r="AK20" s="26" t="s">
        <v>30</v>
      </c>
      <c r="AN20" s="24" t="s">
        <v>29</v>
      </c>
      <c r="AR20" s="19"/>
      <c r="BG20" s="213"/>
      <c r="BS20" s="16" t="s">
        <v>5</v>
      </c>
    </row>
    <row r="21" spans="2:71" ht="6.95" customHeight="1">
      <c r="B21" s="19"/>
      <c r="AR21" s="19"/>
      <c r="BG21" s="213"/>
    </row>
    <row r="22" spans="2:71" ht="12" customHeight="1">
      <c r="B22" s="19"/>
      <c r="D22" s="26" t="s">
        <v>35</v>
      </c>
      <c r="AR22" s="19"/>
      <c r="BG22" s="213"/>
    </row>
    <row r="23" spans="2:71" ht="47.25" customHeight="1">
      <c r="B23" s="19"/>
      <c r="E23" s="220" t="s">
        <v>36</v>
      </c>
      <c r="F23" s="220"/>
      <c r="G23" s="220"/>
      <c r="H23" s="220"/>
      <c r="I23" s="220"/>
      <c r="J23" s="220"/>
      <c r="K23" s="220"/>
      <c r="L23" s="220"/>
      <c r="M23" s="220"/>
      <c r="N23" s="220"/>
      <c r="O23" s="220"/>
      <c r="P23" s="220"/>
      <c r="Q23" s="220"/>
      <c r="R23" s="220"/>
      <c r="S23" s="220"/>
      <c r="T23" s="220"/>
      <c r="U23" s="220"/>
      <c r="V23" s="220"/>
      <c r="W23" s="220"/>
      <c r="X23" s="220"/>
      <c r="Y23" s="220"/>
      <c r="Z23" s="220"/>
      <c r="AA23" s="220"/>
      <c r="AB23" s="220"/>
      <c r="AC23" s="220"/>
      <c r="AD23" s="220"/>
      <c r="AE23" s="220"/>
      <c r="AF23" s="220"/>
      <c r="AG23" s="220"/>
      <c r="AH23" s="220"/>
      <c r="AI23" s="220"/>
      <c r="AJ23" s="220"/>
      <c r="AK23" s="220"/>
      <c r="AL23" s="220"/>
      <c r="AM23" s="220"/>
      <c r="AN23" s="220"/>
      <c r="AR23" s="19"/>
      <c r="BG23" s="213"/>
    </row>
    <row r="24" spans="2:71" ht="6.95" customHeight="1">
      <c r="B24" s="19"/>
      <c r="AR24" s="19"/>
      <c r="BG24" s="213"/>
    </row>
    <row r="25" spans="2:71" ht="6.95" customHeight="1">
      <c r="B25" s="19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R25" s="19"/>
      <c r="BG25" s="213"/>
    </row>
    <row r="26" spans="2:71" s="1" customFormat="1" ht="25.9" customHeight="1">
      <c r="B26" s="31"/>
      <c r="D26" s="32" t="s">
        <v>37</v>
      </c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  <c r="AF26" s="33"/>
      <c r="AG26" s="33"/>
      <c r="AH26" s="33"/>
      <c r="AI26" s="33"/>
      <c r="AJ26" s="33"/>
      <c r="AK26" s="221">
        <f>ROUND(AG54,2)</f>
        <v>0</v>
      </c>
      <c r="AL26" s="222"/>
      <c r="AM26" s="222"/>
      <c r="AN26" s="222"/>
      <c r="AO26" s="222"/>
      <c r="AR26" s="31"/>
      <c r="BG26" s="213"/>
    </row>
    <row r="27" spans="2:71" s="1" customFormat="1" ht="6.95" customHeight="1">
      <c r="B27" s="31"/>
      <c r="AR27" s="31"/>
      <c r="BG27" s="213"/>
    </row>
    <row r="28" spans="2:71" s="1" customFormat="1" ht="12.75">
      <c r="B28" s="31"/>
      <c r="L28" s="223" t="s">
        <v>38</v>
      </c>
      <c r="M28" s="223"/>
      <c r="N28" s="223"/>
      <c r="O28" s="223"/>
      <c r="P28" s="223"/>
      <c r="W28" s="223" t="s">
        <v>39</v>
      </c>
      <c r="X28" s="223"/>
      <c r="Y28" s="223"/>
      <c r="Z28" s="223"/>
      <c r="AA28" s="223"/>
      <c r="AB28" s="223"/>
      <c r="AC28" s="223"/>
      <c r="AD28" s="223"/>
      <c r="AE28" s="223"/>
      <c r="AK28" s="223" t="s">
        <v>40</v>
      </c>
      <c r="AL28" s="223"/>
      <c r="AM28" s="223"/>
      <c r="AN28" s="223"/>
      <c r="AO28" s="223"/>
      <c r="AR28" s="31"/>
      <c r="BG28" s="213"/>
    </row>
    <row r="29" spans="2:71" s="2" customFormat="1" ht="14.45" customHeight="1">
      <c r="B29" s="35"/>
      <c r="D29" s="26" t="s">
        <v>41</v>
      </c>
      <c r="F29" s="26" t="s">
        <v>42</v>
      </c>
      <c r="L29" s="226">
        <v>0.21</v>
      </c>
      <c r="M29" s="225"/>
      <c r="N29" s="225"/>
      <c r="O29" s="225"/>
      <c r="P29" s="225"/>
      <c r="W29" s="224">
        <f>ROUND(BB54, 2)</f>
        <v>0</v>
      </c>
      <c r="X29" s="225"/>
      <c r="Y29" s="225"/>
      <c r="Z29" s="225"/>
      <c r="AA29" s="225"/>
      <c r="AB29" s="225"/>
      <c r="AC29" s="225"/>
      <c r="AD29" s="225"/>
      <c r="AE29" s="225"/>
      <c r="AK29" s="224">
        <f>ROUND(AX54, 2)</f>
        <v>0</v>
      </c>
      <c r="AL29" s="225"/>
      <c r="AM29" s="225"/>
      <c r="AN29" s="225"/>
      <c r="AO29" s="225"/>
      <c r="AR29" s="35"/>
      <c r="BG29" s="214"/>
    </row>
    <row r="30" spans="2:71" s="2" customFormat="1" ht="14.45" customHeight="1">
      <c r="B30" s="35"/>
      <c r="F30" s="26" t="s">
        <v>43</v>
      </c>
      <c r="L30" s="226">
        <v>0.15</v>
      </c>
      <c r="M30" s="225"/>
      <c r="N30" s="225"/>
      <c r="O30" s="225"/>
      <c r="P30" s="225"/>
      <c r="W30" s="224">
        <f>ROUND(BC54, 2)</f>
        <v>0</v>
      </c>
      <c r="X30" s="225"/>
      <c r="Y30" s="225"/>
      <c r="Z30" s="225"/>
      <c r="AA30" s="225"/>
      <c r="AB30" s="225"/>
      <c r="AC30" s="225"/>
      <c r="AD30" s="225"/>
      <c r="AE30" s="225"/>
      <c r="AK30" s="224">
        <f>ROUND(AY54, 2)</f>
        <v>0</v>
      </c>
      <c r="AL30" s="225"/>
      <c r="AM30" s="225"/>
      <c r="AN30" s="225"/>
      <c r="AO30" s="225"/>
      <c r="AR30" s="35"/>
      <c r="BG30" s="214"/>
    </row>
    <row r="31" spans="2:71" s="2" customFormat="1" ht="14.45" hidden="1" customHeight="1">
      <c r="B31" s="35"/>
      <c r="F31" s="26" t="s">
        <v>44</v>
      </c>
      <c r="L31" s="226">
        <v>0.21</v>
      </c>
      <c r="M31" s="225"/>
      <c r="N31" s="225"/>
      <c r="O31" s="225"/>
      <c r="P31" s="225"/>
      <c r="W31" s="224">
        <f>ROUND(BD54, 2)</f>
        <v>0</v>
      </c>
      <c r="X31" s="225"/>
      <c r="Y31" s="225"/>
      <c r="Z31" s="225"/>
      <c r="AA31" s="225"/>
      <c r="AB31" s="225"/>
      <c r="AC31" s="225"/>
      <c r="AD31" s="225"/>
      <c r="AE31" s="225"/>
      <c r="AK31" s="224">
        <v>0</v>
      </c>
      <c r="AL31" s="225"/>
      <c r="AM31" s="225"/>
      <c r="AN31" s="225"/>
      <c r="AO31" s="225"/>
      <c r="AR31" s="35"/>
      <c r="BG31" s="214"/>
    </row>
    <row r="32" spans="2:71" s="2" customFormat="1" ht="14.45" hidden="1" customHeight="1">
      <c r="B32" s="35"/>
      <c r="F32" s="26" t="s">
        <v>45</v>
      </c>
      <c r="L32" s="226">
        <v>0.15</v>
      </c>
      <c r="M32" s="225"/>
      <c r="N32" s="225"/>
      <c r="O32" s="225"/>
      <c r="P32" s="225"/>
      <c r="W32" s="224">
        <f>ROUND(BE54, 2)</f>
        <v>0</v>
      </c>
      <c r="X32" s="225"/>
      <c r="Y32" s="225"/>
      <c r="Z32" s="225"/>
      <c r="AA32" s="225"/>
      <c r="AB32" s="225"/>
      <c r="AC32" s="225"/>
      <c r="AD32" s="225"/>
      <c r="AE32" s="225"/>
      <c r="AK32" s="224">
        <v>0</v>
      </c>
      <c r="AL32" s="225"/>
      <c r="AM32" s="225"/>
      <c r="AN32" s="225"/>
      <c r="AO32" s="225"/>
      <c r="AR32" s="35"/>
      <c r="BG32" s="214"/>
    </row>
    <row r="33" spans="2:44" s="2" customFormat="1" ht="14.45" hidden="1" customHeight="1">
      <c r="B33" s="35"/>
      <c r="F33" s="26" t="s">
        <v>46</v>
      </c>
      <c r="L33" s="226">
        <v>0</v>
      </c>
      <c r="M33" s="225"/>
      <c r="N33" s="225"/>
      <c r="O33" s="225"/>
      <c r="P33" s="225"/>
      <c r="W33" s="224">
        <f>ROUND(BF54, 2)</f>
        <v>0</v>
      </c>
      <c r="X33" s="225"/>
      <c r="Y33" s="225"/>
      <c r="Z33" s="225"/>
      <c r="AA33" s="225"/>
      <c r="AB33" s="225"/>
      <c r="AC33" s="225"/>
      <c r="AD33" s="225"/>
      <c r="AE33" s="225"/>
      <c r="AK33" s="224">
        <v>0</v>
      </c>
      <c r="AL33" s="225"/>
      <c r="AM33" s="225"/>
      <c r="AN33" s="225"/>
      <c r="AO33" s="225"/>
      <c r="AR33" s="35"/>
    </row>
    <row r="34" spans="2:44" s="1" customFormat="1" ht="6.95" customHeight="1">
      <c r="B34" s="31"/>
      <c r="AR34" s="31"/>
    </row>
    <row r="35" spans="2:44" s="1" customFormat="1" ht="25.9" customHeight="1">
      <c r="B35" s="31"/>
      <c r="C35" s="36"/>
      <c r="D35" s="37" t="s">
        <v>47</v>
      </c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38"/>
      <c r="P35" s="38"/>
      <c r="Q35" s="38"/>
      <c r="R35" s="38"/>
      <c r="S35" s="38"/>
      <c r="T35" s="39" t="s">
        <v>48</v>
      </c>
      <c r="U35" s="38"/>
      <c r="V35" s="38"/>
      <c r="W35" s="38"/>
      <c r="X35" s="230" t="s">
        <v>49</v>
      </c>
      <c r="Y35" s="228"/>
      <c r="Z35" s="228"/>
      <c r="AA35" s="228"/>
      <c r="AB35" s="228"/>
      <c r="AC35" s="38"/>
      <c r="AD35" s="38"/>
      <c r="AE35" s="38"/>
      <c r="AF35" s="38"/>
      <c r="AG35" s="38"/>
      <c r="AH35" s="38"/>
      <c r="AI35" s="38"/>
      <c r="AJ35" s="38"/>
      <c r="AK35" s="227">
        <f>SUM(AK26:AK33)</f>
        <v>0</v>
      </c>
      <c r="AL35" s="228"/>
      <c r="AM35" s="228"/>
      <c r="AN35" s="228"/>
      <c r="AO35" s="229"/>
      <c r="AP35" s="36"/>
      <c r="AQ35" s="36"/>
      <c r="AR35" s="31"/>
    </row>
    <row r="36" spans="2:44" s="1" customFormat="1" ht="6.95" customHeight="1">
      <c r="B36" s="31"/>
      <c r="AR36" s="31"/>
    </row>
    <row r="37" spans="2:44" s="1" customFormat="1" ht="6.95" customHeight="1">
      <c r="B37" s="40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1"/>
      <c r="AO37" s="41"/>
      <c r="AP37" s="41"/>
      <c r="AQ37" s="41"/>
      <c r="AR37" s="31"/>
    </row>
    <row r="41" spans="2:44" s="1" customFormat="1" ht="6.95" customHeight="1">
      <c r="B41" s="42"/>
      <c r="C41" s="43"/>
      <c r="D41" s="43"/>
      <c r="E41" s="43"/>
      <c r="F41" s="43"/>
      <c r="G41" s="43"/>
      <c r="H41" s="43"/>
      <c r="I41" s="43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  <c r="U41" s="43"/>
      <c r="V41" s="43"/>
      <c r="W41" s="43"/>
      <c r="X41" s="43"/>
      <c r="Y41" s="43"/>
      <c r="Z41" s="43"/>
      <c r="AA41" s="43"/>
      <c r="AB41" s="43"/>
      <c r="AC41" s="43"/>
      <c r="AD41" s="43"/>
      <c r="AE41" s="43"/>
      <c r="AF41" s="43"/>
      <c r="AG41" s="43"/>
      <c r="AH41" s="43"/>
      <c r="AI41" s="43"/>
      <c r="AJ41" s="43"/>
      <c r="AK41" s="43"/>
      <c r="AL41" s="43"/>
      <c r="AM41" s="43"/>
      <c r="AN41" s="43"/>
      <c r="AO41" s="43"/>
      <c r="AP41" s="43"/>
      <c r="AQ41" s="43"/>
      <c r="AR41" s="31"/>
    </row>
    <row r="42" spans="2:44" s="1" customFormat="1" ht="24.95" customHeight="1">
      <c r="B42" s="31"/>
      <c r="C42" s="20" t="s">
        <v>50</v>
      </c>
      <c r="AR42" s="31"/>
    </row>
    <row r="43" spans="2:44" s="1" customFormat="1" ht="6.95" customHeight="1">
      <c r="B43" s="31"/>
      <c r="AR43" s="31"/>
    </row>
    <row r="44" spans="2:44" s="3" customFormat="1" ht="12" customHeight="1">
      <c r="B44" s="44"/>
      <c r="C44" s="26" t="s">
        <v>14</v>
      </c>
      <c r="L44" s="3" t="str">
        <f>K5</f>
        <v>2323</v>
      </c>
      <c r="AR44" s="44"/>
    </row>
    <row r="45" spans="2:44" s="4" customFormat="1" ht="36.950000000000003" customHeight="1">
      <c r="B45" s="45"/>
      <c r="C45" s="46" t="s">
        <v>17</v>
      </c>
      <c r="L45" s="194" t="str">
        <f>K6</f>
        <v>Šternberk – Most přes Sprchový potok (u tenisových kurtů)</v>
      </c>
      <c r="M45" s="195"/>
      <c r="N45" s="195"/>
      <c r="O45" s="195"/>
      <c r="P45" s="195"/>
      <c r="Q45" s="195"/>
      <c r="R45" s="195"/>
      <c r="S45" s="195"/>
      <c r="T45" s="195"/>
      <c r="U45" s="195"/>
      <c r="V45" s="195"/>
      <c r="W45" s="195"/>
      <c r="X45" s="195"/>
      <c r="Y45" s="195"/>
      <c r="Z45" s="195"/>
      <c r="AA45" s="195"/>
      <c r="AB45" s="195"/>
      <c r="AC45" s="195"/>
      <c r="AD45" s="195"/>
      <c r="AE45" s="195"/>
      <c r="AF45" s="195"/>
      <c r="AG45" s="195"/>
      <c r="AH45" s="195"/>
      <c r="AI45" s="195"/>
      <c r="AJ45" s="195"/>
      <c r="AK45" s="195"/>
      <c r="AL45" s="195"/>
      <c r="AM45" s="195"/>
      <c r="AN45" s="195"/>
      <c r="AO45" s="195"/>
      <c r="AR45" s="45"/>
    </row>
    <row r="46" spans="2:44" s="1" customFormat="1" ht="6.95" customHeight="1">
      <c r="B46" s="31"/>
      <c r="AR46" s="31"/>
    </row>
    <row r="47" spans="2:44" s="1" customFormat="1" ht="12" customHeight="1">
      <c r="B47" s="31"/>
      <c r="C47" s="26" t="s">
        <v>23</v>
      </c>
      <c r="L47" s="47" t="str">
        <f>IF(K8="","",K8)</f>
        <v xml:space="preserve"> </v>
      </c>
      <c r="AI47" s="26" t="s">
        <v>25</v>
      </c>
      <c r="AM47" s="196" t="str">
        <f>IF(AN8= "","",AN8)</f>
        <v>10. 10. 2024</v>
      </c>
      <c r="AN47" s="196"/>
      <c r="AR47" s="31"/>
    </row>
    <row r="48" spans="2:44" s="1" customFormat="1" ht="6.95" customHeight="1">
      <c r="B48" s="31"/>
      <c r="AR48" s="31"/>
    </row>
    <row r="49" spans="1:91" s="1" customFormat="1" ht="15.2" customHeight="1">
      <c r="B49" s="31"/>
      <c r="C49" s="26" t="s">
        <v>27</v>
      </c>
      <c r="L49" s="3" t="str">
        <f>IF(E11= "","",E11)</f>
        <v xml:space="preserve"> </v>
      </c>
      <c r="AI49" s="26" t="s">
        <v>33</v>
      </c>
      <c r="AM49" s="197" t="str">
        <f>IF(E17="","",E17)</f>
        <v xml:space="preserve"> </v>
      </c>
      <c r="AN49" s="198"/>
      <c r="AO49" s="198"/>
      <c r="AP49" s="198"/>
      <c r="AR49" s="31"/>
      <c r="AS49" s="199" t="s">
        <v>51</v>
      </c>
      <c r="AT49" s="200"/>
      <c r="AU49" s="49"/>
      <c r="AV49" s="49"/>
      <c r="AW49" s="49"/>
      <c r="AX49" s="49"/>
      <c r="AY49" s="49"/>
      <c r="AZ49" s="49"/>
      <c r="BA49" s="49"/>
      <c r="BB49" s="49"/>
      <c r="BC49" s="49"/>
      <c r="BD49" s="49"/>
      <c r="BE49" s="49"/>
      <c r="BF49" s="50"/>
    </row>
    <row r="50" spans="1:91" s="1" customFormat="1" ht="15.2" customHeight="1">
      <c r="B50" s="31"/>
      <c r="C50" s="26" t="s">
        <v>31</v>
      </c>
      <c r="L50" s="3" t="str">
        <f>IF(E14= "Vyplň údaj","",E14)</f>
        <v/>
      </c>
      <c r="AI50" s="26" t="s">
        <v>34</v>
      </c>
      <c r="AM50" s="197" t="str">
        <f>IF(E20="","",E20)</f>
        <v xml:space="preserve"> </v>
      </c>
      <c r="AN50" s="198"/>
      <c r="AO50" s="198"/>
      <c r="AP50" s="198"/>
      <c r="AR50" s="31"/>
      <c r="AS50" s="201"/>
      <c r="AT50" s="202"/>
      <c r="BF50" s="52"/>
    </row>
    <row r="51" spans="1:91" s="1" customFormat="1" ht="10.9" customHeight="1">
      <c r="B51" s="31"/>
      <c r="AR51" s="31"/>
      <c r="AS51" s="201"/>
      <c r="AT51" s="202"/>
      <c r="BF51" s="52"/>
    </row>
    <row r="52" spans="1:91" s="1" customFormat="1" ht="29.25" customHeight="1">
      <c r="B52" s="31"/>
      <c r="C52" s="203" t="s">
        <v>52</v>
      </c>
      <c r="D52" s="204"/>
      <c r="E52" s="204"/>
      <c r="F52" s="204"/>
      <c r="G52" s="204"/>
      <c r="H52" s="53"/>
      <c r="I52" s="206" t="s">
        <v>53</v>
      </c>
      <c r="J52" s="204"/>
      <c r="K52" s="204"/>
      <c r="L52" s="204"/>
      <c r="M52" s="204"/>
      <c r="N52" s="204"/>
      <c r="O52" s="204"/>
      <c r="P52" s="204"/>
      <c r="Q52" s="204"/>
      <c r="R52" s="204"/>
      <c r="S52" s="204"/>
      <c r="T52" s="204"/>
      <c r="U52" s="204"/>
      <c r="V52" s="204"/>
      <c r="W52" s="204"/>
      <c r="X52" s="204"/>
      <c r="Y52" s="204"/>
      <c r="Z52" s="204"/>
      <c r="AA52" s="204"/>
      <c r="AB52" s="204"/>
      <c r="AC52" s="204"/>
      <c r="AD52" s="204"/>
      <c r="AE52" s="204"/>
      <c r="AF52" s="204"/>
      <c r="AG52" s="205" t="s">
        <v>54</v>
      </c>
      <c r="AH52" s="204"/>
      <c r="AI52" s="204"/>
      <c r="AJ52" s="204"/>
      <c r="AK52" s="204"/>
      <c r="AL52" s="204"/>
      <c r="AM52" s="204"/>
      <c r="AN52" s="206" t="s">
        <v>55</v>
      </c>
      <c r="AO52" s="204"/>
      <c r="AP52" s="204"/>
      <c r="AQ52" s="54" t="s">
        <v>56</v>
      </c>
      <c r="AR52" s="31"/>
      <c r="AS52" s="55" t="s">
        <v>57</v>
      </c>
      <c r="AT52" s="56" t="s">
        <v>58</v>
      </c>
      <c r="AU52" s="56" t="s">
        <v>59</v>
      </c>
      <c r="AV52" s="56" t="s">
        <v>60</v>
      </c>
      <c r="AW52" s="56" t="s">
        <v>61</v>
      </c>
      <c r="AX52" s="56" t="s">
        <v>62</v>
      </c>
      <c r="AY52" s="56" t="s">
        <v>63</v>
      </c>
      <c r="AZ52" s="56" t="s">
        <v>64</v>
      </c>
      <c r="BA52" s="56" t="s">
        <v>65</v>
      </c>
      <c r="BB52" s="56" t="s">
        <v>66</v>
      </c>
      <c r="BC52" s="56" t="s">
        <v>67</v>
      </c>
      <c r="BD52" s="56" t="s">
        <v>68</v>
      </c>
      <c r="BE52" s="56" t="s">
        <v>69</v>
      </c>
      <c r="BF52" s="57" t="s">
        <v>70</v>
      </c>
    </row>
    <row r="53" spans="1:91" s="1" customFormat="1" ht="10.9" customHeight="1">
      <c r="B53" s="31"/>
      <c r="AR53" s="31"/>
      <c r="AS53" s="58"/>
      <c r="AT53" s="49"/>
      <c r="AU53" s="49"/>
      <c r="AV53" s="49"/>
      <c r="AW53" s="49"/>
      <c r="AX53" s="49"/>
      <c r="AY53" s="49"/>
      <c r="AZ53" s="49"/>
      <c r="BA53" s="49"/>
      <c r="BB53" s="49"/>
      <c r="BC53" s="49"/>
      <c r="BD53" s="49"/>
      <c r="BE53" s="49"/>
      <c r="BF53" s="50"/>
    </row>
    <row r="54" spans="1:91" s="5" customFormat="1" ht="32.450000000000003" customHeight="1">
      <c r="B54" s="59"/>
      <c r="C54" s="60" t="s">
        <v>71</v>
      </c>
      <c r="D54" s="61"/>
      <c r="E54" s="61"/>
      <c r="F54" s="61"/>
      <c r="G54" s="61"/>
      <c r="H54" s="61"/>
      <c r="I54" s="61"/>
      <c r="J54" s="61"/>
      <c r="K54" s="61"/>
      <c r="L54" s="61"/>
      <c r="M54" s="61"/>
      <c r="N54" s="61"/>
      <c r="O54" s="61"/>
      <c r="P54" s="61"/>
      <c r="Q54" s="61"/>
      <c r="R54" s="61"/>
      <c r="S54" s="61"/>
      <c r="T54" s="61"/>
      <c r="U54" s="61"/>
      <c r="V54" s="61"/>
      <c r="W54" s="61"/>
      <c r="X54" s="61"/>
      <c r="Y54" s="61"/>
      <c r="Z54" s="61"/>
      <c r="AA54" s="61"/>
      <c r="AB54" s="61"/>
      <c r="AC54" s="61"/>
      <c r="AD54" s="61"/>
      <c r="AE54" s="61"/>
      <c r="AF54" s="61"/>
      <c r="AG54" s="210">
        <f>ROUND(SUM(AG55:AG59),2)</f>
        <v>0</v>
      </c>
      <c r="AH54" s="210"/>
      <c r="AI54" s="210"/>
      <c r="AJ54" s="210"/>
      <c r="AK54" s="210"/>
      <c r="AL54" s="210"/>
      <c r="AM54" s="210"/>
      <c r="AN54" s="211">
        <f t="shared" ref="AN54:AN59" si="0">SUM(AG54,AV54)</f>
        <v>0</v>
      </c>
      <c r="AO54" s="211"/>
      <c r="AP54" s="211"/>
      <c r="AQ54" s="63" t="s">
        <v>29</v>
      </c>
      <c r="AR54" s="59"/>
      <c r="AS54" s="64">
        <f>ROUND(SUM(AS55:AS59),2)</f>
        <v>0</v>
      </c>
      <c r="AT54" s="65">
        <f>ROUND(SUM(AT55:AT59),2)</f>
        <v>0</v>
      </c>
      <c r="AU54" s="66">
        <f>ROUND(SUM(AU55:AU59),2)</f>
        <v>0</v>
      </c>
      <c r="AV54" s="66">
        <f t="shared" ref="AV54:AV59" si="1">ROUND(SUM(AX54:AY54),2)</f>
        <v>0</v>
      </c>
      <c r="AW54" s="67">
        <f>ROUND(SUM(AW55:AW59),5)</f>
        <v>0</v>
      </c>
      <c r="AX54" s="66">
        <f>ROUND(BB54*L29,2)</f>
        <v>0</v>
      </c>
      <c r="AY54" s="66">
        <f>ROUND(BC54*L30,2)</f>
        <v>0</v>
      </c>
      <c r="AZ54" s="66">
        <f>ROUND(BD54*L29,2)</f>
        <v>0</v>
      </c>
      <c r="BA54" s="66">
        <f>ROUND(BE54*L30,2)</f>
        <v>0</v>
      </c>
      <c r="BB54" s="66">
        <f>ROUND(SUM(BB55:BB59),2)</f>
        <v>0</v>
      </c>
      <c r="BC54" s="66">
        <f>ROUND(SUM(BC55:BC59),2)</f>
        <v>0</v>
      </c>
      <c r="BD54" s="66">
        <f>ROUND(SUM(BD55:BD59),2)</f>
        <v>0</v>
      </c>
      <c r="BE54" s="66">
        <f>ROUND(SUM(BE55:BE59),2)</f>
        <v>0</v>
      </c>
      <c r="BF54" s="68">
        <f>ROUND(SUM(BF55:BF59),2)</f>
        <v>0</v>
      </c>
      <c r="BS54" s="69" t="s">
        <v>72</v>
      </c>
      <c r="BT54" s="69" t="s">
        <v>73</v>
      </c>
      <c r="BU54" s="70" t="s">
        <v>74</v>
      </c>
      <c r="BV54" s="69" t="s">
        <v>75</v>
      </c>
      <c r="BW54" s="69" t="s">
        <v>6</v>
      </c>
      <c r="BX54" s="69" t="s">
        <v>76</v>
      </c>
      <c r="CL54" s="69" t="s">
        <v>20</v>
      </c>
    </row>
    <row r="55" spans="1:91" s="6" customFormat="1" ht="16.5" customHeight="1">
      <c r="A55" s="71" t="s">
        <v>77</v>
      </c>
      <c r="B55" s="72"/>
      <c r="C55" s="73"/>
      <c r="D55" s="207" t="s">
        <v>78</v>
      </c>
      <c r="E55" s="207"/>
      <c r="F55" s="207"/>
      <c r="G55" s="207"/>
      <c r="H55" s="207"/>
      <c r="I55" s="74"/>
      <c r="J55" s="207" t="s">
        <v>79</v>
      </c>
      <c r="K55" s="207"/>
      <c r="L55" s="207"/>
      <c r="M55" s="207"/>
      <c r="N55" s="207"/>
      <c r="O55" s="207"/>
      <c r="P55" s="207"/>
      <c r="Q55" s="207"/>
      <c r="R55" s="207"/>
      <c r="S55" s="207"/>
      <c r="T55" s="207"/>
      <c r="U55" s="207"/>
      <c r="V55" s="207"/>
      <c r="W55" s="207"/>
      <c r="X55" s="207"/>
      <c r="Y55" s="207"/>
      <c r="Z55" s="207"/>
      <c r="AA55" s="207"/>
      <c r="AB55" s="207"/>
      <c r="AC55" s="207"/>
      <c r="AD55" s="207"/>
      <c r="AE55" s="207"/>
      <c r="AF55" s="207"/>
      <c r="AG55" s="208">
        <f>'SO 000 - Všeobecné položky'!K32</f>
        <v>0</v>
      </c>
      <c r="AH55" s="209"/>
      <c r="AI55" s="209"/>
      <c r="AJ55" s="209"/>
      <c r="AK55" s="209"/>
      <c r="AL55" s="209"/>
      <c r="AM55" s="209"/>
      <c r="AN55" s="208">
        <f t="shared" si="0"/>
        <v>0</v>
      </c>
      <c r="AO55" s="209"/>
      <c r="AP55" s="209"/>
      <c r="AQ55" s="75" t="s">
        <v>80</v>
      </c>
      <c r="AR55" s="72"/>
      <c r="AS55" s="76">
        <f>'SO 000 - Všeobecné položky'!K30</f>
        <v>0</v>
      </c>
      <c r="AT55" s="77">
        <f>'SO 000 - Všeobecné položky'!K31</f>
        <v>0</v>
      </c>
      <c r="AU55" s="77">
        <v>0</v>
      </c>
      <c r="AV55" s="77">
        <f t="shared" si="1"/>
        <v>0</v>
      </c>
      <c r="AW55" s="78">
        <f>'SO 000 - Všeobecné položky'!T85</f>
        <v>0</v>
      </c>
      <c r="AX55" s="77">
        <f>'SO 000 - Všeobecné položky'!K35</f>
        <v>0</v>
      </c>
      <c r="AY55" s="77">
        <f>'SO 000 - Všeobecné položky'!K36</f>
        <v>0</v>
      </c>
      <c r="AZ55" s="77">
        <f>'SO 000 - Všeobecné položky'!K37</f>
        <v>0</v>
      </c>
      <c r="BA55" s="77">
        <f>'SO 000 - Všeobecné položky'!K38</f>
        <v>0</v>
      </c>
      <c r="BB55" s="77">
        <f>'SO 000 - Všeobecné položky'!F35</f>
        <v>0</v>
      </c>
      <c r="BC55" s="77">
        <f>'SO 000 - Všeobecné položky'!F36</f>
        <v>0</v>
      </c>
      <c r="BD55" s="77">
        <f>'SO 000 - Všeobecné položky'!F37</f>
        <v>0</v>
      </c>
      <c r="BE55" s="77">
        <f>'SO 000 - Všeobecné položky'!F38</f>
        <v>0</v>
      </c>
      <c r="BF55" s="79">
        <f>'SO 000 - Všeobecné položky'!F39</f>
        <v>0</v>
      </c>
      <c r="BT55" s="80" t="s">
        <v>81</v>
      </c>
      <c r="BV55" s="80" t="s">
        <v>75</v>
      </c>
      <c r="BW55" s="80" t="s">
        <v>82</v>
      </c>
      <c r="BX55" s="80" t="s">
        <v>6</v>
      </c>
      <c r="CL55" s="80" t="s">
        <v>29</v>
      </c>
      <c r="CM55" s="80" t="s">
        <v>83</v>
      </c>
    </row>
    <row r="56" spans="1:91" s="6" customFormat="1" ht="16.5" customHeight="1">
      <c r="A56" s="71" t="s">
        <v>77</v>
      </c>
      <c r="B56" s="72"/>
      <c r="C56" s="73"/>
      <c r="D56" s="207" t="s">
        <v>84</v>
      </c>
      <c r="E56" s="207"/>
      <c r="F56" s="207"/>
      <c r="G56" s="207"/>
      <c r="H56" s="207"/>
      <c r="I56" s="74"/>
      <c r="J56" s="207" t="s">
        <v>85</v>
      </c>
      <c r="K56" s="207"/>
      <c r="L56" s="207"/>
      <c r="M56" s="207"/>
      <c r="N56" s="207"/>
      <c r="O56" s="207"/>
      <c r="P56" s="207"/>
      <c r="Q56" s="207"/>
      <c r="R56" s="207"/>
      <c r="S56" s="207"/>
      <c r="T56" s="207"/>
      <c r="U56" s="207"/>
      <c r="V56" s="207"/>
      <c r="W56" s="207"/>
      <c r="X56" s="207"/>
      <c r="Y56" s="207"/>
      <c r="Z56" s="207"/>
      <c r="AA56" s="207"/>
      <c r="AB56" s="207"/>
      <c r="AC56" s="207"/>
      <c r="AD56" s="207"/>
      <c r="AE56" s="207"/>
      <c r="AF56" s="207"/>
      <c r="AG56" s="208">
        <f>'SO 001 -  Demolice mostu ...'!K32</f>
        <v>0</v>
      </c>
      <c r="AH56" s="209"/>
      <c r="AI56" s="209"/>
      <c r="AJ56" s="209"/>
      <c r="AK56" s="209"/>
      <c r="AL56" s="209"/>
      <c r="AM56" s="209"/>
      <c r="AN56" s="208">
        <f t="shared" si="0"/>
        <v>0</v>
      </c>
      <c r="AO56" s="209"/>
      <c r="AP56" s="209"/>
      <c r="AQ56" s="75" t="s">
        <v>80</v>
      </c>
      <c r="AR56" s="72"/>
      <c r="AS56" s="76">
        <f>'SO 001 -  Demolice mostu ...'!K30</f>
        <v>0</v>
      </c>
      <c r="AT56" s="77">
        <f>'SO 001 -  Demolice mostu ...'!K31</f>
        <v>0</v>
      </c>
      <c r="AU56" s="77">
        <v>0</v>
      </c>
      <c r="AV56" s="77">
        <f t="shared" si="1"/>
        <v>0</v>
      </c>
      <c r="AW56" s="78">
        <f>'SO 001 -  Demolice mostu ...'!T86</f>
        <v>0</v>
      </c>
      <c r="AX56" s="77">
        <f>'SO 001 -  Demolice mostu ...'!K35</f>
        <v>0</v>
      </c>
      <c r="AY56" s="77">
        <f>'SO 001 -  Demolice mostu ...'!K36</f>
        <v>0</v>
      </c>
      <c r="AZ56" s="77">
        <f>'SO 001 -  Demolice mostu ...'!K37</f>
        <v>0</v>
      </c>
      <c r="BA56" s="77">
        <f>'SO 001 -  Demolice mostu ...'!K38</f>
        <v>0</v>
      </c>
      <c r="BB56" s="77">
        <f>'SO 001 -  Demolice mostu ...'!F35</f>
        <v>0</v>
      </c>
      <c r="BC56" s="77">
        <f>'SO 001 -  Demolice mostu ...'!F36</f>
        <v>0</v>
      </c>
      <c r="BD56" s="77">
        <f>'SO 001 -  Demolice mostu ...'!F37</f>
        <v>0</v>
      </c>
      <c r="BE56" s="77">
        <f>'SO 001 -  Demolice mostu ...'!F38</f>
        <v>0</v>
      </c>
      <c r="BF56" s="79">
        <f>'SO 001 -  Demolice mostu ...'!F39</f>
        <v>0</v>
      </c>
      <c r="BT56" s="80" t="s">
        <v>81</v>
      </c>
      <c r="BV56" s="80" t="s">
        <v>75</v>
      </c>
      <c r="BW56" s="80" t="s">
        <v>86</v>
      </c>
      <c r="BX56" s="80" t="s">
        <v>6</v>
      </c>
      <c r="CL56" s="80" t="s">
        <v>29</v>
      </c>
      <c r="CM56" s="80" t="s">
        <v>83</v>
      </c>
    </row>
    <row r="57" spans="1:91" s="6" customFormat="1" ht="16.5" customHeight="1">
      <c r="A57" s="71" t="s">
        <v>77</v>
      </c>
      <c r="B57" s="72"/>
      <c r="C57" s="73"/>
      <c r="D57" s="207" t="s">
        <v>87</v>
      </c>
      <c r="E57" s="207"/>
      <c r="F57" s="207"/>
      <c r="G57" s="207"/>
      <c r="H57" s="207"/>
      <c r="I57" s="74"/>
      <c r="J57" s="207" t="s">
        <v>88</v>
      </c>
      <c r="K57" s="207"/>
      <c r="L57" s="207"/>
      <c r="M57" s="207"/>
      <c r="N57" s="207"/>
      <c r="O57" s="207"/>
      <c r="P57" s="207"/>
      <c r="Q57" s="207"/>
      <c r="R57" s="207"/>
      <c r="S57" s="207"/>
      <c r="T57" s="207"/>
      <c r="U57" s="207"/>
      <c r="V57" s="207"/>
      <c r="W57" s="207"/>
      <c r="X57" s="207"/>
      <c r="Y57" s="207"/>
      <c r="Z57" s="207"/>
      <c r="AA57" s="207"/>
      <c r="AB57" s="207"/>
      <c r="AC57" s="207"/>
      <c r="AD57" s="207"/>
      <c r="AE57" s="207"/>
      <c r="AF57" s="207"/>
      <c r="AG57" s="208">
        <f>'SO 101 - Chodník podél si...'!K32</f>
        <v>0</v>
      </c>
      <c r="AH57" s="209"/>
      <c r="AI57" s="209"/>
      <c r="AJ57" s="209"/>
      <c r="AK57" s="209"/>
      <c r="AL57" s="209"/>
      <c r="AM57" s="209"/>
      <c r="AN57" s="208">
        <f t="shared" si="0"/>
        <v>0</v>
      </c>
      <c r="AO57" s="209"/>
      <c r="AP57" s="209"/>
      <c r="AQ57" s="75" t="s">
        <v>80</v>
      </c>
      <c r="AR57" s="72"/>
      <c r="AS57" s="76">
        <f>'SO 101 - Chodník podél si...'!K30</f>
        <v>0</v>
      </c>
      <c r="AT57" s="77">
        <f>'SO 101 - Chodník podél si...'!K31</f>
        <v>0</v>
      </c>
      <c r="AU57" s="77">
        <v>0</v>
      </c>
      <c r="AV57" s="77">
        <f t="shared" si="1"/>
        <v>0</v>
      </c>
      <c r="AW57" s="78">
        <f>'SO 101 - Chodník podél si...'!T91</f>
        <v>0</v>
      </c>
      <c r="AX57" s="77">
        <f>'SO 101 - Chodník podél si...'!K35</f>
        <v>0</v>
      </c>
      <c r="AY57" s="77">
        <f>'SO 101 - Chodník podél si...'!K36</f>
        <v>0</v>
      </c>
      <c r="AZ57" s="77">
        <f>'SO 101 - Chodník podél si...'!K37</f>
        <v>0</v>
      </c>
      <c r="BA57" s="77">
        <f>'SO 101 - Chodník podél si...'!K38</f>
        <v>0</v>
      </c>
      <c r="BB57" s="77">
        <f>'SO 101 - Chodník podél si...'!F35</f>
        <v>0</v>
      </c>
      <c r="BC57" s="77">
        <f>'SO 101 - Chodník podél si...'!F36</f>
        <v>0</v>
      </c>
      <c r="BD57" s="77">
        <f>'SO 101 - Chodník podél si...'!F37</f>
        <v>0</v>
      </c>
      <c r="BE57" s="77">
        <f>'SO 101 - Chodník podél si...'!F38</f>
        <v>0</v>
      </c>
      <c r="BF57" s="79">
        <f>'SO 101 - Chodník podél si...'!F39</f>
        <v>0</v>
      </c>
      <c r="BT57" s="80" t="s">
        <v>81</v>
      </c>
      <c r="BV57" s="80" t="s">
        <v>75</v>
      </c>
      <c r="BW57" s="80" t="s">
        <v>89</v>
      </c>
      <c r="BX57" s="80" t="s">
        <v>6</v>
      </c>
      <c r="CL57" s="80" t="s">
        <v>20</v>
      </c>
      <c r="CM57" s="80" t="s">
        <v>83</v>
      </c>
    </row>
    <row r="58" spans="1:91" s="6" customFormat="1" ht="16.5" customHeight="1">
      <c r="A58" s="71" t="s">
        <v>77</v>
      </c>
      <c r="B58" s="72"/>
      <c r="C58" s="73"/>
      <c r="D58" s="207" t="s">
        <v>90</v>
      </c>
      <c r="E58" s="207"/>
      <c r="F58" s="207"/>
      <c r="G58" s="207"/>
      <c r="H58" s="207"/>
      <c r="I58" s="74"/>
      <c r="J58" s="207" t="s">
        <v>91</v>
      </c>
      <c r="K58" s="207"/>
      <c r="L58" s="207"/>
      <c r="M58" s="207"/>
      <c r="N58" s="207"/>
      <c r="O58" s="207"/>
      <c r="P58" s="207"/>
      <c r="Q58" s="207"/>
      <c r="R58" s="207"/>
      <c r="S58" s="207"/>
      <c r="T58" s="207"/>
      <c r="U58" s="207"/>
      <c r="V58" s="207"/>
      <c r="W58" s="207"/>
      <c r="X58" s="207"/>
      <c r="Y58" s="207"/>
      <c r="Z58" s="207"/>
      <c r="AA58" s="207"/>
      <c r="AB58" s="207"/>
      <c r="AC58" s="207"/>
      <c r="AD58" s="207"/>
      <c r="AE58" s="207"/>
      <c r="AF58" s="207"/>
      <c r="AG58" s="208">
        <f>'SO 102 - Chodník podél te...'!K32</f>
        <v>0</v>
      </c>
      <c r="AH58" s="209"/>
      <c r="AI58" s="209"/>
      <c r="AJ58" s="209"/>
      <c r="AK58" s="209"/>
      <c r="AL58" s="209"/>
      <c r="AM58" s="209"/>
      <c r="AN58" s="208">
        <f t="shared" si="0"/>
        <v>0</v>
      </c>
      <c r="AO58" s="209"/>
      <c r="AP58" s="209"/>
      <c r="AQ58" s="75" t="s">
        <v>80</v>
      </c>
      <c r="AR58" s="72"/>
      <c r="AS58" s="76">
        <f>'SO 102 - Chodník podél te...'!K30</f>
        <v>0</v>
      </c>
      <c r="AT58" s="77">
        <f>'SO 102 - Chodník podél te...'!K31</f>
        <v>0</v>
      </c>
      <c r="AU58" s="77">
        <v>0</v>
      </c>
      <c r="AV58" s="77">
        <f t="shared" si="1"/>
        <v>0</v>
      </c>
      <c r="AW58" s="78">
        <f>'SO 102 - Chodník podél te...'!T94</f>
        <v>0</v>
      </c>
      <c r="AX58" s="77">
        <f>'SO 102 - Chodník podél te...'!K35</f>
        <v>0</v>
      </c>
      <c r="AY58" s="77">
        <f>'SO 102 - Chodník podél te...'!K36</f>
        <v>0</v>
      </c>
      <c r="AZ58" s="77">
        <f>'SO 102 - Chodník podél te...'!K37</f>
        <v>0</v>
      </c>
      <c r="BA58" s="77">
        <f>'SO 102 - Chodník podél te...'!K38</f>
        <v>0</v>
      </c>
      <c r="BB58" s="77">
        <f>'SO 102 - Chodník podél te...'!F35</f>
        <v>0</v>
      </c>
      <c r="BC58" s="77">
        <f>'SO 102 - Chodník podél te...'!F36</f>
        <v>0</v>
      </c>
      <c r="BD58" s="77">
        <f>'SO 102 - Chodník podél te...'!F37</f>
        <v>0</v>
      </c>
      <c r="BE58" s="77">
        <f>'SO 102 - Chodník podél te...'!F38</f>
        <v>0</v>
      </c>
      <c r="BF58" s="79">
        <f>'SO 102 - Chodník podél te...'!F39</f>
        <v>0</v>
      </c>
      <c r="BT58" s="80" t="s">
        <v>81</v>
      </c>
      <c r="BV58" s="80" t="s">
        <v>75</v>
      </c>
      <c r="BW58" s="80" t="s">
        <v>92</v>
      </c>
      <c r="BX58" s="80" t="s">
        <v>6</v>
      </c>
      <c r="CL58" s="80" t="s">
        <v>20</v>
      </c>
      <c r="CM58" s="80" t="s">
        <v>83</v>
      </c>
    </row>
    <row r="59" spans="1:91" s="6" customFormat="1" ht="16.5" customHeight="1">
      <c r="A59" s="71" t="s">
        <v>77</v>
      </c>
      <c r="B59" s="72"/>
      <c r="C59" s="73"/>
      <c r="D59" s="207" t="s">
        <v>93</v>
      </c>
      <c r="E59" s="207"/>
      <c r="F59" s="207"/>
      <c r="G59" s="207"/>
      <c r="H59" s="207"/>
      <c r="I59" s="74"/>
      <c r="J59" s="207" t="s">
        <v>94</v>
      </c>
      <c r="K59" s="207"/>
      <c r="L59" s="207"/>
      <c r="M59" s="207"/>
      <c r="N59" s="207"/>
      <c r="O59" s="207"/>
      <c r="P59" s="207"/>
      <c r="Q59" s="207"/>
      <c r="R59" s="207"/>
      <c r="S59" s="207"/>
      <c r="T59" s="207"/>
      <c r="U59" s="207"/>
      <c r="V59" s="207"/>
      <c r="W59" s="207"/>
      <c r="X59" s="207"/>
      <c r="Y59" s="207"/>
      <c r="Z59" s="207"/>
      <c r="AA59" s="207"/>
      <c r="AB59" s="207"/>
      <c r="AC59" s="207"/>
      <c r="AD59" s="207"/>
      <c r="AE59" s="207"/>
      <c r="AF59" s="207"/>
      <c r="AG59" s="208">
        <f>'SO 201 -  Most ev.č. M10'!K32</f>
        <v>0</v>
      </c>
      <c r="AH59" s="209"/>
      <c r="AI59" s="209"/>
      <c r="AJ59" s="209"/>
      <c r="AK59" s="209"/>
      <c r="AL59" s="209"/>
      <c r="AM59" s="209"/>
      <c r="AN59" s="208">
        <f t="shared" si="0"/>
        <v>0</v>
      </c>
      <c r="AO59" s="209"/>
      <c r="AP59" s="209"/>
      <c r="AQ59" s="75" t="s">
        <v>80</v>
      </c>
      <c r="AR59" s="72"/>
      <c r="AS59" s="81">
        <f>'SO 201 -  Most ev.č. M10'!K30</f>
        <v>0</v>
      </c>
      <c r="AT59" s="82">
        <f>'SO 201 -  Most ev.č. M10'!K31</f>
        <v>0</v>
      </c>
      <c r="AU59" s="82">
        <v>0</v>
      </c>
      <c r="AV59" s="82">
        <f t="shared" si="1"/>
        <v>0</v>
      </c>
      <c r="AW59" s="83">
        <f>'SO 201 -  Most ev.č. M10'!T94</f>
        <v>0</v>
      </c>
      <c r="AX59" s="82">
        <f>'SO 201 -  Most ev.č. M10'!K35</f>
        <v>0</v>
      </c>
      <c r="AY59" s="82">
        <f>'SO 201 -  Most ev.č. M10'!K36</f>
        <v>0</v>
      </c>
      <c r="AZ59" s="82">
        <f>'SO 201 -  Most ev.č. M10'!K37</f>
        <v>0</v>
      </c>
      <c r="BA59" s="82">
        <f>'SO 201 -  Most ev.č. M10'!K38</f>
        <v>0</v>
      </c>
      <c r="BB59" s="82">
        <f>'SO 201 -  Most ev.č. M10'!F35</f>
        <v>0</v>
      </c>
      <c r="BC59" s="82">
        <f>'SO 201 -  Most ev.č. M10'!F36</f>
        <v>0</v>
      </c>
      <c r="BD59" s="82">
        <f>'SO 201 -  Most ev.č. M10'!F37</f>
        <v>0</v>
      </c>
      <c r="BE59" s="82">
        <f>'SO 201 -  Most ev.č. M10'!F38</f>
        <v>0</v>
      </c>
      <c r="BF59" s="84">
        <f>'SO 201 -  Most ev.č. M10'!F39</f>
        <v>0</v>
      </c>
      <c r="BT59" s="80" t="s">
        <v>81</v>
      </c>
      <c r="BV59" s="80" t="s">
        <v>75</v>
      </c>
      <c r="BW59" s="80" t="s">
        <v>95</v>
      </c>
      <c r="BX59" s="80" t="s">
        <v>6</v>
      </c>
      <c r="CL59" s="80" t="s">
        <v>96</v>
      </c>
      <c r="CM59" s="80" t="s">
        <v>83</v>
      </c>
    </row>
    <row r="60" spans="1:91" s="1" customFormat="1" ht="30" customHeight="1">
      <c r="B60" s="31"/>
      <c r="AR60" s="31"/>
    </row>
    <row r="61" spans="1:91" s="1" customFormat="1" ht="6.95" customHeight="1">
      <c r="B61" s="40"/>
      <c r="C61" s="41"/>
      <c r="D61" s="41"/>
      <c r="E61" s="41"/>
      <c r="F61" s="41"/>
      <c r="G61" s="41"/>
      <c r="H61" s="41"/>
      <c r="I61" s="41"/>
      <c r="J61" s="41"/>
      <c r="K61" s="41"/>
      <c r="L61" s="41"/>
      <c r="M61" s="41"/>
      <c r="N61" s="41"/>
      <c r="O61" s="41"/>
      <c r="P61" s="41"/>
      <c r="Q61" s="41"/>
      <c r="R61" s="41"/>
      <c r="S61" s="41"/>
      <c r="T61" s="41"/>
      <c r="U61" s="41"/>
      <c r="V61" s="41"/>
      <c r="W61" s="41"/>
      <c r="X61" s="41"/>
      <c r="Y61" s="41"/>
      <c r="Z61" s="41"/>
      <c r="AA61" s="41"/>
      <c r="AB61" s="41"/>
      <c r="AC61" s="41"/>
      <c r="AD61" s="41"/>
      <c r="AE61" s="41"/>
      <c r="AF61" s="41"/>
      <c r="AG61" s="41"/>
      <c r="AH61" s="41"/>
      <c r="AI61" s="41"/>
      <c r="AJ61" s="41"/>
      <c r="AK61" s="41"/>
      <c r="AL61" s="41"/>
      <c r="AM61" s="41"/>
      <c r="AN61" s="41"/>
      <c r="AO61" s="41"/>
      <c r="AP61" s="41"/>
      <c r="AQ61" s="41"/>
      <c r="AR61" s="31"/>
    </row>
  </sheetData>
  <sheetProtection algorithmName="SHA-512" hashValue="JJK8OEoqcP+vYDYtKQH6yLtFkBpAGcszZQHB4kNevZ2XgiOhjaIcRYtPcZXz48Yt4dHxfnc6YDR++z9UjVtAHA==" saltValue="jve9whd7oe9u5zttyt1YA9eltiGEf0ap/0PMShmVhNzJQLy4wQi0bhAHwX6MFtpMgmsDPT0KUGfsdSYuvtBUiQ==" spinCount="100000" sheet="1" objects="1" scenarios="1" formatColumns="0" formatRows="0"/>
  <mergeCells count="58">
    <mergeCell ref="AR2:BG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G5:BG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AN58:AP58"/>
    <mergeCell ref="AG58:AM58"/>
    <mergeCell ref="D58:H58"/>
    <mergeCell ref="J58:AF58"/>
    <mergeCell ref="AN59:AP59"/>
    <mergeCell ref="AG59:AM59"/>
    <mergeCell ref="D59:H59"/>
    <mergeCell ref="J59:AF59"/>
    <mergeCell ref="J56:AF56"/>
    <mergeCell ref="D56:H56"/>
    <mergeCell ref="AG56:AM56"/>
    <mergeCell ref="AN56:AP56"/>
    <mergeCell ref="AN57:AP57"/>
    <mergeCell ref="D57:H57"/>
    <mergeCell ref="J57:AF57"/>
    <mergeCell ref="AG57:AM57"/>
    <mergeCell ref="C52:G52"/>
    <mergeCell ref="AG52:AM52"/>
    <mergeCell ref="I52:AF52"/>
    <mergeCell ref="AN52:AP52"/>
    <mergeCell ref="D55:H55"/>
    <mergeCell ref="AG55:AM55"/>
    <mergeCell ref="J55:AF55"/>
    <mergeCell ref="AN55:AP55"/>
    <mergeCell ref="AG54:AM54"/>
    <mergeCell ref="AN54:AP54"/>
    <mergeCell ref="L45:AO45"/>
    <mergeCell ref="AM47:AN47"/>
    <mergeCell ref="AM49:AP49"/>
    <mergeCell ref="AS49:AT51"/>
    <mergeCell ref="AM50:AP50"/>
  </mergeCells>
  <hyperlinks>
    <hyperlink ref="A55" location="'SO 000 - Všeobecné položky'!C2" display="/" xr:uid="{00000000-0004-0000-0000-000000000000}"/>
    <hyperlink ref="A56" location="'SO 001 -  Demolice mostu ...'!C2" display="/" xr:uid="{00000000-0004-0000-0000-000001000000}"/>
    <hyperlink ref="A57" location="'SO 101 - Chodník podél si...'!C2" display="/" xr:uid="{00000000-0004-0000-0000-000002000000}"/>
    <hyperlink ref="A58" location="'SO 102 - Chodník podél te...'!C2" display="/" xr:uid="{00000000-0004-0000-0000-000003000000}"/>
    <hyperlink ref="A59" location="'SO 201 -  Most ev.č. M10'!C2" display="/" xr:uid="{00000000-0004-0000-0000-000004000000}"/>
  </hyperlinks>
  <pageMargins left="0.39374999999999999" right="0.39374999999999999" top="0.39374999999999999" bottom="0.39374999999999999" header="0" footer="0"/>
  <pageSetup paperSize="9" scale="98" fitToHeight="100" orientation="landscape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151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15.5" customWidth="1"/>
    <col min="13" max="13" width="9.33203125" customWidth="1"/>
    <col min="14" max="14" width="10.83203125" hidden="1" customWidth="1"/>
    <col min="15" max="15" width="9.33203125" hidden="1"/>
    <col min="16" max="24" width="14.1640625" hidden="1" customWidth="1"/>
    <col min="25" max="25" width="12.33203125" hidden="1" customWidth="1"/>
    <col min="26" max="26" width="16.33203125" customWidth="1"/>
    <col min="27" max="27" width="12.33203125" customWidth="1"/>
    <col min="28" max="28" width="1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M2" s="216"/>
      <c r="N2" s="216"/>
      <c r="O2" s="216"/>
      <c r="P2" s="216"/>
      <c r="Q2" s="216"/>
      <c r="R2" s="216"/>
      <c r="S2" s="216"/>
      <c r="T2" s="216"/>
      <c r="U2" s="216"/>
      <c r="V2" s="216"/>
      <c r="W2" s="216"/>
      <c r="X2" s="216"/>
      <c r="Y2" s="216"/>
      <c r="Z2" s="216"/>
      <c r="AT2" s="16" t="s">
        <v>82</v>
      </c>
    </row>
    <row r="3" spans="2:4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9"/>
      <c r="AT3" s="16" t="s">
        <v>83</v>
      </c>
    </row>
    <row r="4" spans="2:46" ht="24.95" customHeight="1">
      <c r="B4" s="19"/>
      <c r="D4" s="20" t="s">
        <v>97</v>
      </c>
      <c r="M4" s="19"/>
      <c r="N4" s="85" t="s">
        <v>11</v>
      </c>
      <c r="AT4" s="16" t="s">
        <v>4</v>
      </c>
    </row>
    <row r="5" spans="2:46" ht="6.95" customHeight="1">
      <c r="B5" s="19"/>
      <c r="M5" s="19"/>
    </row>
    <row r="6" spans="2:46" ht="12" customHeight="1">
      <c r="B6" s="19"/>
      <c r="D6" s="26" t="s">
        <v>17</v>
      </c>
      <c r="M6" s="19"/>
    </row>
    <row r="7" spans="2:46" ht="16.5" customHeight="1">
      <c r="B7" s="19"/>
      <c r="E7" s="231" t="str">
        <f>'Rekapitulace stavby'!K6</f>
        <v>Šternberk – Most přes Sprchový potok (u tenisových kurtů)</v>
      </c>
      <c r="F7" s="232"/>
      <c r="G7" s="232"/>
      <c r="H7" s="232"/>
      <c r="M7" s="19"/>
    </row>
    <row r="8" spans="2:46" s="1" customFormat="1" ht="12" customHeight="1">
      <c r="B8" s="31"/>
      <c r="D8" s="26" t="s">
        <v>98</v>
      </c>
      <c r="M8" s="31"/>
    </row>
    <row r="9" spans="2:46" s="1" customFormat="1" ht="16.5" customHeight="1">
      <c r="B9" s="31"/>
      <c r="E9" s="194" t="s">
        <v>99</v>
      </c>
      <c r="F9" s="233"/>
      <c r="G9" s="233"/>
      <c r="H9" s="233"/>
      <c r="M9" s="31"/>
    </row>
    <row r="10" spans="2:46" s="1" customFormat="1" ht="11.25">
      <c r="B10" s="31"/>
      <c r="M10" s="31"/>
    </row>
    <row r="11" spans="2:46" s="1" customFormat="1" ht="12" customHeight="1">
      <c r="B11" s="31"/>
      <c r="D11" s="26" t="s">
        <v>19</v>
      </c>
      <c r="F11" s="24" t="s">
        <v>29</v>
      </c>
      <c r="I11" s="26" t="s">
        <v>21</v>
      </c>
      <c r="J11" s="24" t="s">
        <v>29</v>
      </c>
      <c r="M11" s="31"/>
    </row>
    <row r="12" spans="2:46" s="1" customFormat="1" ht="12" customHeight="1">
      <c r="B12" s="31"/>
      <c r="D12" s="26" t="s">
        <v>23</v>
      </c>
      <c r="F12" s="24" t="s">
        <v>24</v>
      </c>
      <c r="I12" s="26" t="s">
        <v>25</v>
      </c>
      <c r="J12" s="48" t="str">
        <f>'Rekapitulace stavby'!AN8</f>
        <v>10. 10. 2024</v>
      </c>
      <c r="M12" s="31"/>
    </row>
    <row r="13" spans="2:46" s="1" customFormat="1" ht="10.9" customHeight="1">
      <c r="B13" s="31"/>
      <c r="M13" s="31"/>
    </row>
    <row r="14" spans="2:46" s="1" customFormat="1" ht="12" customHeight="1">
      <c r="B14" s="31"/>
      <c r="D14" s="26" t="s">
        <v>27</v>
      </c>
      <c r="I14" s="26" t="s">
        <v>28</v>
      </c>
      <c r="J14" s="24" t="str">
        <f>IF('Rekapitulace stavby'!AN10="","",'Rekapitulace stavby'!AN10)</f>
        <v/>
      </c>
      <c r="M14" s="31"/>
    </row>
    <row r="15" spans="2:46" s="1" customFormat="1" ht="18" customHeight="1">
      <c r="B15" s="31"/>
      <c r="E15" s="24" t="str">
        <f>IF('Rekapitulace stavby'!E11="","",'Rekapitulace stavby'!E11)</f>
        <v xml:space="preserve"> </v>
      </c>
      <c r="I15" s="26" t="s">
        <v>30</v>
      </c>
      <c r="J15" s="24" t="str">
        <f>IF('Rekapitulace stavby'!AN11="","",'Rekapitulace stavby'!AN11)</f>
        <v/>
      </c>
      <c r="M15" s="31"/>
    </row>
    <row r="16" spans="2:46" s="1" customFormat="1" ht="6.95" customHeight="1">
      <c r="B16" s="31"/>
      <c r="M16" s="31"/>
    </row>
    <row r="17" spans="2:13" s="1" customFormat="1" ht="12" customHeight="1">
      <c r="B17" s="31"/>
      <c r="D17" s="26" t="s">
        <v>31</v>
      </c>
      <c r="I17" s="26" t="s">
        <v>28</v>
      </c>
      <c r="J17" s="27" t="str">
        <f>'Rekapitulace stavby'!AN13</f>
        <v>Vyplň údaj</v>
      </c>
      <c r="M17" s="31"/>
    </row>
    <row r="18" spans="2:13" s="1" customFormat="1" ht="18" customHeight="1">
      <c r="B18" s="31"/>
      <c r="E18" s="234" t="str">
        <f>'Rekapitulace stavby'!E14</f>
        <v>Vyplň údaj</v>
      </c>
      <c r="F18" s="215"/>
      <c r="G18" s="215"/>
      <c r="H18" s="215"/>
      <c r="I18" s="26" t="s">
        <v>30</v>
      </c>
      <c r="J18" s="27" t="str">
        <f>'Rekapitulace stavby'!AN14</f>
        <v>Vyplň údaj</v>
      </c>
      <c r="M18" s="31"/>
    </row>
    <row r="19" spans="2:13" s="1" customFormat="1" ht="6.95" customHeight="1">
      <c r="B19" s="31"/>
      <c r="M19" s="31"/>
    </row>
    <row r="20" spans="2:13" s="1" customFormat="1" ht="12" customHeight="1">
      <c r="B20" s="31"/>
      <c r="D20" s="26" t="s">
        <v>33</v>
      </c>
      <c r="I20" s="26" t="s">
        <v>28</v>
      </c>
      <c r="J20" s="24" t="s">
        <v>100</v>
      </c>
      <c r="M20" s="31"/>
    </row>
    <row r="21" spans="2:13" s="1" customFormat="1" ht="18" customHeight="1">
      <c r="B21" s="31"/>
      <c r="E21" s="24" t="s">
        <v>101</v>
      </c>
      <c r="I21" s="26" t="s">
        <v>30</v>
      </c>
      <c r="J21" s="24" t="s">
        <v>102</v>
      </c>
      <c r="M21" s="31"/>
    </row>
    <row r="22" spans="2:13" s="1" customFormat="1" ht="6.95" customHeight="1">
      <c r="B22" s="31"/>
      <c r="M22" s="31"/>
    </row>
    <row r="23" spans="2:13" s="1" customFormat="1" ht="12" customHeight="1">
      <c r="B23" s="31"/>
      <c r="D23" s="26" t="s">
        <v>34</v>
      </c>
      <c r="I23" s="26" t="s">
        <v>28</v>
      </c>
      <c r="J23" s="24" t="str">
        <f>IF('Rekapitulace stavby'!AN19="","",'Rekapitulace stavby'!AN19)</f>
        <v/>
      </c>
      <c r="M23" s="31"/>
    </row>
    <row r="24" spans="2:13" s="1" customFormat="1" ht="18" customHeight="1">
      <c r="B24" s="31"/>
      <c r="E24" s="24" t="str">
        <f>IF('Rekapitulace stavby'!E20="","",'Rekapitulace stavby'!E20)</f>
        <v xml:space="preserve"> </v>
      </c>
      <c r="I24" s="26" t="s">
        <v>30</v>
      </c>
      <c r="J24" s="24" t="str">
        <f>IF('Rekapitulace stavby'!AN20="","",'Rekapitulace stavby'!AN20)</f>
        <v/>
      </c>
      <c r="M24" s="31"/>
    </row>
    <row r="25" spans="2:13" s="1" customFormat="1" ht="6.95" customHeight="1">
      <c r="B25" s="31"/>
      <c r="M25" s="31"/>
    </row>
    <row r="26" spans="2:13" s="1" customFormat="1" ht="12" customHeight="1">
      <c r="B26" s="31"/>
      <c r="D26" s="26" t="s">
        <v>35</v>
      </c>
      <c r="M26" s="31"/>
    </row>
    <row r="27" spans="2:13" s="7" customFormat="1" ht="16.5" customHeight="1">
      <c r="B27" s="86"/>
      <c r="E27" s="220" t="s">
        <v>29</v>
      </c>
      <c r="F27" s="220"/>
      <c r="G27" s="220"/>
      <c r="H27" s="220"/>
      <c r="M27" s="86"/>
    </row>
    <row r="28" spans="2:13" s="1" customFormat="1" ht="6.95" customHeight="1">
      <c r="B28" s="31"/>
      <c r="M28" s="31"/>
    </row>
    <row r="29" spans="2:13" s="1" customFormat="1" ht="6.95" customHeight="1">
      <c r="B29" s="31"/>
      <c r="D29" s="49"/>
      <c r="E29" s="49"/>
      <c r="F29" s="49"/>
      <c r="G29" s="49"/>
      <c r="H29" s="49"/>
      <c r="I29" s="49"/>
      <c r="J29" s="49"/>
      <c r="K29" s="49"/>
      <c r="L29" s="49"/>
      <c r="M29" s="31"/>
    </row>
    <row r="30" spans="2:13" s="1" customFormat="1" ht="12.75">
      <c r="B30" s="31"/>
      <c r="E30" s="26" t="s">
        <v>103</v>
      </c>
      <c r="K30" s="87">
        <f>I61</f>
        <v>0</v>
      </c>
      <c r="M30" s="31"/>
    </row>
    <row r="31" spans="2:13" s="1" customFormat="1" ht="12.75">
      <c r="B31" s="31"/>
      <c r="E31" s="26" t="s">
        <v>104</v>
      </c>
      <c r="K31" s="87">
        <f>J61</f>
        <v>0</v>
      </c>
      <c r="M31" s="31"/>
    </row>
    <row r="32" spans="2:13" s="1" customFormat="1" ht="25.35" customHeight="1">
      <c r="B32" s="31"/>
      <c r="D32" s="88" t="s">
        <v>37</v>
      </c>
      <c r="K32" s="62">
        <f>ROUND(K85, 2)</f>
        <v>0</v>
      </c>
      <c r="M32" s="31"/>
    </row>
    <row r="33" spans="2:13" s="1" customFormat="1" ht="6.95" customHeight="1">
      <c r="B33" s="31"/>
      <c r="D33" s="49"/>
      <c r="E33" s="49"/>
      <c r="F33" s="49"/>
      <c r="G33" s="49"/>
      <c r="H33" s="49"/>
      <c r="I33" s="49"/>
      <c r="J33" s="49"/>
      <c r="K33" s="49"/>
      <c r="L33" s="49"/>
      <c r="M33" s="31"/>
    </row>
    <row r="34" spans="2:13" s="1" customFormat="1" ht="14.45" customHeight="1">
      <c r="B34" s="31"/>
      <c r="F34" s="34" t="s">
        <v>39</v>
      </c>
      <c r="I34" s="34" t="s">
        <v>38</v>
      </c>
      <c r="K34" s="34" t="s">
        <v>40</v>
      </c>
      <c r="M34" s="31"/>
    </row>
    <row r="35" spans="2:13" s="1" customFormat="1" ht="14.45" customHeight="1">
      <c r="B35" s="31"/>
      <c r="D35" s="51" t="s">
        <v>41</v>
      </c>
      <c r="E35" s="26" t="s">
        <v>42</v>
      </c>
      <c r="F35" s="87">
        <f>ROUND((SUM(BE85:BE150)),  2)</f>
        <v>0</v>
      </c>
      <c r="I35" s="89">
        <v>0.21</v>
      </c>
      <c r="K35" s="87">
        <f>ROUND(((SUM(BE85:BE150))*I35),  2)</f>
        <v>0</v>
      </c>
      <c r="M35" s="31"/>
    </row>
    <row r="36" spans="2:13" s="1" customFormat="1" ht="14.45" customHeight="1">
      <c r="B36" s="31"/>
      <c r="E36" s="26" t="s">
        <v>43</v>
      </c>
      <c r="F36" s="87">
        <f>ROUND((SUM(BF85:BF150)),  2)</f>
        <v>0</v>
      </c>
      <c r="I36" s="89">
        <v>0.15</v>
      </c>
      <c r="K36" s="87">
        <f>ROUND(((SUM(BF85:BF150))*I36),  2)</f>
        <v>0</v>
      </c>
      <c r="M36" s="31"/>
    </row>
    <row r="37" spans="2:13" s="1" customFormat="1" ht="14.45" hidden="1" customHeight="1">
      <c r="B37" s="31"/>
      <c r="E37" s="26" t="s">
        <v>44</v>
      </c>
      <c r="F37" s="87">
        <f>ROUND((SUM(BG85:BG150)),  2)</f>
        <v>0</v>
      </c>
      <c r="I37" s="89">
        <v>0.21</v>
      </c>
      <c r="K37" s="87">
        <f>0</f>
        <v>0</v>
      </c>
      <c r="M37" s="31"/>
    </row>
    <row r="38" spans="2:13" s="1" customFormat="1" ht="14.45" hidden="1" customHeight="1">
      <c r="B38" s="31"/>
      <c r="E38" s="26" t="s">
        <v>45</v>
      </c>
      <c r="F38" s="87">
        <f>ROUND((SUM(BH85:BH150)),  2)</f>
        <v>0</v>
      </c>
      <c r="I38" s="89">
        <v>0.15</v>
      </c>
      <c r="K38" s="87">
        <f>0</f>
        <v>0</v>
      </c>
      <c r="M38" s="31"/>
    </row>
    <row r="39" spans="2:13" s="1" customFormat="1" ht="14.45" hidden="1" customHeight="1">
      <c r="B39" s="31"/>
      <c r="E39" s="26" t="s">
        <v>46</v>
      </c>
      <c r="F39" s="87">
        <f>ROUND((SUM(BI85:BI150)),  2)</f>
        <v>0</v>
      </c>
      <c r="I39" s="89">
        <v>0</v>
      </c>
      <c r="K39" s="87">
        <f>0</f>
        <v>0</v>
      </c>
      <c r="M39" s="31"/>
    </row>
    <row r="40" spans="2:13" s="1" customFormat="1" ht="6.95" customHeight="1">
      <c r="B40" s="31"/>
      <c r="M40" s="31"/>
    </row>
    <row r="41" spans="2:13" s="1" customFormat="1" ht="25.35" customHeight="1">
      <c r="B41" s="31"/>
      <c r="C41" s="90"/>
      <c r="D41" s="91" t="s">
        <v>47</v>
      </c>
      <c r="E41" s="53"/>
      <c r="F41" s="53"/>
      <c r="G41" s="92" t="s">
        <v>48</v>
      </c>
      <c r="H41" s="93" t="s">
        <v>49</v>
      </c>
      <c r="I41" s="53"/>
      <c r="J41" s="53"/>
      <c r="K41" s="94">
        <f>SUM(K32:K39)</f>
        <v>0</v>
      </c>
      <c r="L41" s="95"/>
      <c r="M41" s="31"/>
    </row>
    <row r="42" spans="2:13" s="1" customFormat="1" ht="14.45" customHeight="1">
      <c r="B42" s="40"/>
      <c r="C42" s="41"/>
      <c r="D42" s="41"/>
      <c r="E42" s="41"/>
      <c r="F42" s="41"/>
      <c r="G42" s="41"/>
      <c r="H42" s="41"/>
      <c r="I42" s="41"/>
      <c r="J42" s="41"/>
      <c r="K42" s="41"/>
      <c r="L42" s="41"/>
      <c r="M42" s="31"/>
    </row>
    <row r="46" spans="2:13" s="1" customFormat="1" ht="6.95" hidden="1" customHeight="1"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43"/>
      <c r="M46" s="31"/>
    </row>
    <row r="47" spans="2:13" s="1" customFormat="1" ht="24.95" hidden="1" customHeight="1">
      <c r="B47" s="31"/>
      <c r="C47" s="20" t="s">
        <v>105</v>
      </c>
      <c r="M47" s="31"/>
    </row>
    <row r="48" spans="2:13" s="1" customFormat="1" ht="6.95" hidden="1" customHeight="1">
      <c r="B48" s="31"/>
      <c r="M48" s="31"/>
    </row>
    <row r="49" spans="2:47" s="1" customFormat="1" ht="12" hidden="1" customHeight="1">
      <c r="B49" s="31"/>
      <c r="C49" s="26" t="s">
        <v>17</v>
      </c>
      <c r="M49" s="31"/>
    </row>
    <row r="50" spans="2:47" s="1" customFormat="1" ht="16.5" hidden="1" customHeight="1">
      <c r="B50" s="31"/>
      <c r="E50" s="231" t="str">
        <f>E7</f>
        <v>Šternberk – Most přes Sprchový potok (u tenisových kurtů)</v>
      </c>
      <c r="F50" s="232"/>
      <c r="G50" s="232"/>
      <c r="H50" s="232"/>
      <c r="M50" s="31"/>
    </row>
    <row r="51" spans="2:47" s="1" customFormat="1" ht="12" hidden="1" customHeight="1">
      <c r="B51" s="31"/>
      <c r="C51" s="26" t="s">
        <v>98</v>
      </c>
      <c r="M51" s="31"/>
    </row>
    <row r="52" spans="2:47" s="1" customFormat="1" ht="16.5" hidden="1" customHeight="1">
      <c r="B52" s="31"/>
      <c r="E52" s="194" t="str">
        <f>E9</f>
        <v>SO 000 - Všeobecné položky</v>
      </c>
      <c r="F52" s="233"/>
      <c r="G52" s="233"/>
      <c r="H52" s="233"/>
      <c r="M52" s="31"/>
    </row>
    <row r="53" spans="2:47" s="1" customFormat="1" ht="6.95" hidden="1" customHeight="1">
      <c r="B53" s="31"/>
      <c r="M53" s="31"/>
    </row>
    <row r="54" spans="2:47" s="1" customFormat="1" ht="12" hidden="1" customHeight="1">
      <c r="B54" s="31"/>
      <c r="C54" s="26" t="s">
        <v>23</v>
      </c>
      <c r="F54" s="24" t="str">
        <f>F12</f>
        <v xml:space="preserve"> </v>
      </c>
      <c r="I54" s="26" t="s">
        <v>25</v>
      </c>
      <c r="J54" s="48" t="str">
        <f>IF(J12="","",J12)</f>
        <v>10. 10. 2024</v>
      </c>
      <c r="M54" s="31"/>
    </row>
    <row r="55" spans="2:47" s="1" customFormat="1" ht="6.95" hidden="1" customHeight="1">
      <c r="B55" s="31"/>
      <c r="M55" s="31"/>
    </row>
    <row r="56" spans="2:47" s="1" customFormat="1" ht="15.2" hidden="1" customHeight="1">
      <c r="B56" s="31"/>
      <c r="C56" s="26" t="s">
        <v>27</v>
      </c>
      <c r="F56" s="24" t="str">
        <f>E15</f>
        <v xml:space="preserve"> </v>
      </c>
      <c r="I56" s="26" t="s">
        <v>33</v>
      </c>
      <c r="J56" s="29" t="str">
        <f>E21</f>
        <v>Midakon s.r.o</v>
      </c>
      <c r="M56" s="31"/>
    </row>
    <row r="57" spans="2:47" s="1" customFormat="1" ht="15.2" hidden="1" customHeight="1">
      <c r="B57" s="31"/>
      <c r="C57" s="26" t="s">
        <v>31</v>
      </c>
      <c r="F57" s="24" t="str">
        <f>IF(E18="","",E18)</f>
        <v>Vyplň údaj</v>
      </c>
      <c r="I57" s="26" t="s">
        <v>34</v>
      </c>
      <c r="J57" s="29" t="str">
        <f>E24</f>
        <v xml:space="preserve"> </v>
      </c>
      <c r="M57" s="31"/>
    </row>
    <row r="58" spans="2:47" s="1" customFormat="1" ht="10.35" hidden="1" customHeight="1">
      <c r="B58" s="31"/>
      <c r="M58" s="31"/>
    </row>
    <row r="59" spans="2:47" s="1" customFormat="1" ht="29.25" hidden="1" customHeight="1">
      <c r="B59" s="31"/>
      <c r="C59" s="96" t="s">
        <v>106</v>
      </c>
      <c r="D59" s="90"/>
      <c r="E59" s="90"/>
      <c r="F59" s="90"/>
      <c r="G59" s="90"/>
      <c r="H59" s="90"/>
      <c r="I59" s="97" t="s">
        <v>107</v>
      </c>
      <c r="J59" s="97" t="s">
        <v>108</v>
      </c>
      <c r="K59" s="97" t="s">
        <v>109</v>
      </c>
      <c r="L59" s="90"/>
      <c r="M59" s="31"/>
    </row>
    <row r="60" spans="2:47" s="1" customFormat="1" ht="10.35" hidden="1" customHeight="1">
      <c r="B60" s="31"/>
      <c r="M60" s="31"/>
    </row>
    <row r="61" spans="2:47" s="1" customFormat="1" ht="22.9" hidden="1" customHeight="1">
      <c r="B61" s="31"/>
      <c r="C61" s="98" t="s">
        <v>71</v>
      </c>
      <c r="I61" s="62">
        <f t="shared" ref="I61:J63" si="0">Q85</f>
        <v>0</v>
      </c>
      <c r="J61" s="62">
        <f t="shared" si="0"/>
        <v>0</v>
      </c>
      <c r="K61" s="62">
        <f>K85</f>
        <v>0</v>
      </c>
      <c r="M61" s="31"/>
      <c r="AU61" s="16" t="s">
        <v>110</v>
      </c>
    </row>
    <row r="62" spans="2:47" s="8" customFormat="1" ht="24.95" hidden="1" customHeight="1">
      <c r="B62" s="99"/>
      <c r="D62" s="100" t="s">
        <v>111</v>
      </c>
      <c r="E62" s="101"/>
      <c r="F62" s="101"/>
      <c r="G62" s="101"/>
      <c r="H62" s="101"/>
      <c r="I62" s="102">
        <f t="shared" si="0"/>
        <v>0</v>
      </c>
      <c r="J62" s="102">
        <f t="shared" si="0"/>
        <v>0</v>
      </c>
      <c r="K62" s="102">
        <f>K86</f>
        <v>0</v>
      </c>
      <c r="M62" s="99"/>
    </row>
    <row r="63" spans="2:47" s="8" customFormat="1" ht="24.95" hidden="1" customHeight="1">
      <c r="B63" s="99"/>
      <c r="D63" s="100" t="s">
        <v>112</v>
      </c>
      <c r="E63" s="101"/>
      <c r="F63" s="101"/>
      <c r="G63" s="101"/>
      <c r="H63" s="101"/>
      <c r="I63" s="102">
        <f t="shared" si="0"/>
        <v>0</v>
      </c>
      <c r="J63" s="102">
        <f t="shared" si="0"/>
        <v>0</v>
      </c>
      <c r="K63" s="102">
        <f>K87</f>
        <v>0</v>
      </c>
      <c r="M63" s="99"/>
    </row>
    <row r="64" spans="2:47" s="8" customFormat="1" ht="24.95" hidden="1" customHeight="1">
      <c r="B64" s="99"/>
      <c r="D64" s="100" t="s">
        <v>113</v>
      </c>
      <c r="E64" s="101"/>
      <c r="F64" s="101"/>
      <c r="G64" s="101"/>
      <c r="H64" s="101"/>
      <c r="I64" s="102">
        <f>Q122</f>
        <v>0</v>
      </c>
      <c r="J64" s="102">
        <f>R122</f>
        <v>0</v>
      </c>
      <c r="K64" s="102">
        <f>K122</f>
        <v>0</v>
      </c>
      <c r="M64" s="99"/>
    </row>
    <row r="65" spans="2:13" s="8" customFormat="1" ht="24.95" hidden="1" customHeight="1">
      <c r="B65" s="99"/>
      <c r="D65" s="100" t="s">
        <v>114</v>
      </c>
      <c r="E65" s="101"/>
      <c r="F65" s="101"/>
      <c r="G65" s="101"/>
      <c r="H65" s="101"/>
      <c r="I65" s="102">
        <f>Q136</f>
        <v>0</v>
      </c>
      <c r="J65" s="102">
        <f>R136</f>
        <v>0</v>
      </c>
      <c r="K65" s="102">
        <f>K136</f>
        <v>0</v>
      </c>
      <c r="M65" s="99"/>
    </row>
    <row r="66" spans="2:13" s="1" customFormat="1" ht="21.75" hidden="1" customHeight="1">
      <c r="B66" s="31"/>
      <c r="M66" s="31"/>
    </row>
    <row r="67" spans="2:13" s="1" customFormat="1" ht="6.95" hidden="1" customHeight="1">
      <c r="B67" s="40"/>
      <c r="C67" s="41"/>
      <c r="D67" s="41"/>
      <c r="E67" s="41"/>
      <c r="F67" s="41"/>
      <c r="G67" s="41"/>
      <c r="H67" s="41"/>
      <c r="I67" s="41"/>
      <c r="J67" s="41"/>
      <c r="K67" s="41"/>
      <c r="L67" s="41"/>
      <c r="M67" s="31"/>
    </row>
    <row r="68" spans="2:13" ht="11.25" hidden="1"/>
    <row r="69" spans="2:13" ht="11.25" hidden="1"/>
    <row r="70" spans="2:13" ht="11.25" hidden="1"/>
    <row r="71" spans="2:13" s="1" customFormat="1" ht="6.95" customHeight="1">
      <c r="B71" s="42"/>
      <c r="C71" s="43"/>
      <c r="D71" s="43"/>
      <c r="E71" s="43"/>
      <c r="F71" s="43"/>
      <c r="G71" s="43"/>
      <c r="H71" s="43"/>
      <c r="I71" s="43"/>
      <c r="J71" s="43"/>
      <c r="K71" s="43"/>
      <c r="L71" s="43"/>
      <c r="M71" s="31"/>
    </row>
    <row r="72" spans="2:13" s="1" customFormat="1" ht="24.95" customHeight="1">
      <c r="B72" s="31"/>
      <c r="C72" s="20" t="s">
        <v>115</v>
      </c>
      <c r="M72" s="31"/>
    </row>
    <row r="73" spans="2:13" s="1" customFormat="1" ht="6.95" customHeight="1">
      <c r="B73" s="31"/>
      <c r="M73" s="31"/>
    </row>
    <row r="74" spans="2:13" s="1" customFormat="1" ht="12" customHeight="1">
      <c r="B74" s="31"/>
      <c r="C74" s="26" t="s">
        <v>17</v>
      </c>
      <c r="M74" s="31"/>
    </row>
    <row r="75" spans="2:13" s="1" customFormat="1" ht="16.5" customHeight="1">
      <c r="B75" s="31"/>
      <c r="E75" s="231" t="str">
        <f>E7</f>
        <v>Šternberk – Most přes Sprchový potok (u tenisových kurtů)</v>
      </c>
      <c r="F75" s="232"/>
      <c r="G75" s="232"/>
      <c r="H75" s="232"/>
      <c r="M75" s="31"/>
    </row>
    <row r="76" spans="2:13" s="1" customFormat="1" ht="12" customHeight="1">
      <c r="B76" s="31"/>
      <c r="C76" s="26" t="s">
        <v>98</v>
      </c>
      <c r="M76" s="31"/>
    </row>
    <row r="77" spans="2:13" s="1" customFormat="1" ht="16.5" customHeight="1">
      <c r="B77" s="31"/>
      <c r="E77" s="194" t="str">
        <f>E9</f>
        <v>SO 000 - Všeobecné položky</v>
      </c>
      <c r="F77" s="233"/>
      <c r="G77" s="233"/>
      <c r="H77" s="233"/>
      <c r="M77" s="31"/>
    </row>
    <row r="78" spans="2:13" s="1" customFormat="1" ht="6.95" customHeight="1">
      <c r="B78" s="31"/>
      <c r="M78" s="31"/>
    </row>
    <row r="79" spans="2:13" s="1" customFormat="1" ht="12" customHeight="1">
      <c r="B79" s="31"/>
      <c r="C79" s="26" t="s">
        <v>23</v>
      </c>
      <c r="F79" s="24" t="str">
        <f>F12</f>
        <v xml:space="preserve"> </v>
      </c>
      <c r="I79" s="26" t="s">
        <v>25</v>
      </c>
      <c r="J79" s="48" t="str">
        <f>IF(J12="","",J12)</f>
        <v>10. 10. 2024</v>
      </c>
      <c r="M79" s="31"/>
    </row>
    <row r="80" spans="2:13" s="1" customFormat="1" ht="6.95" customHeight="1">
      <c r="B80" s="31"/>
      <c r="M80" s="31"/>
    </row>
    <row r="81" spans="2:65" s="1" customFormat="1" ht="15.2" customHeight="1">
      <c r="B81" s="31"/>
      <c r="C81" s="26" t="s">
        <v>27</v>
      </c>
      <c r="F81" s="24" t="str">
        <f>E15</f>
        <v xml:space="preserve"> </v>
      </c>
      <c r="I81" s="26" t="s">
        <v>33</v>
      </c>
      <c r="J81" s="29" t="str">
        <f>E21</f>
        <v>Midakon s.r.o</v>
      </c>
      <c r="M81" s="31"/>
    </row>
    <row r="82" spans="2:65" s="1" customFormat="1" ht="15.2" customHeight="1">
      <c r="B82" s="31"/>
      <c r="C82" s="26" t="s">
        <v>31</v>
      </c>
      <c r="F82" s="24" t="str">
        <f>IF(E18="","",E18)</f>
        <v>Vyplň údaj</v>
      </c>
      <c r="I82" s="26" t="s">
        <v>34</v>
      </c>
      <c r="J82" s="29" t="str">
        <f>E24</f>
        <v xml:space="preserve"> </v>
      </c>
      <c r="M82" s="31"/>
    </row>
    <row r="83" spans="2:65" s="1" customFormat="1" ht="10.35" customHeight="1">
      <c r="B83" s="31"/>
      <c r="M83" s="31"/>
    </row>
    <row r="84" spans="2:65" s="9" customFormat="1" ht="29.25" customHeight="1">
      <c r="B84" s="103"/>
      <c r="C84" s="104" t="s">
        <v>116</v>
      </c>
      <c r="D84" s="105" t="s">
        <v>56</v>
      </c>
      <c r="E84" s="105" t="s">
        <v>52</v>
      </c>
      <c r="F84" s="105" t="s">
        <v>53</v>
      </c>
      <c r="G84" s="105" t="s">
        <v>117</v>
      </c>
      <c r="H84" s="105" t="s">
        <v>118</v>
      </c>
      <c r="I84" s="105" t="s">
        <v>119</v>
      </c>
      <c r="J84" s="105" t="s">
        <v>120</v>
      </c>
      <c r="K84" s="105" t="s">
        <v>109</v>
      </c>
      <c r="L84" s="106" t="s">
        <v>121</v>
      </c>
      <c r="M84" s="103"/>
      <c r="N84" s="55" t="s">
        <v>29</v>
      </c>
      <c r="O84" s="56" t="s">
        <v>41</v>
      </c>
      <c r="P84" s="56" t="s">
        <v>122</v>
      </c>
      <c r="Q84" s="56" t="s">
        <v>123</v>
      </c>
      <c r="R84" s="56" t="s">
        <v>124</v>
      </c>
      <c r="S84" s="56" t="s">
        <v>125</v>
      </c>
      <c r="T84" s="56" t="s">
        <v>126</v>
      </c>
      <c r="U84" s="56" t="s">
        <v>127</v>
      </c>
      <c r="V84" s="56" t="s">
        <v>128</v>
      </c>
      <c r="W84" s="56" t="s">
        <v>129</v>
      </c>
      <c r="X84" s="57" t="s">
        <v>130</v>
      </c>
    </row>
    <row r="85" spans="2:65" s="1" customFormat="1" ht="22.9" customHeight="1">
      <c r="B85" s="31"/>
      <c r="C85" s="60" t="s">
        <v>131</v>
      </c>
      <c r="K85" s="107">
        <f>BK85</f>
        <v>0</v>
      </c>
      <c r="M85" s="31"/>
      <c r="N85" s="58"/>
      <c r="O85" s="49"/>
      <c r="P85" s="49"/>
      <c r="Q85" s="108">
        <f>Q86+Q87+Q122+Q136</f>
        <v>0</v>
      </c>
      <c r="R85" s="108">
        <f>R86+R87+R122+R136</f>
        <v>0</v>
      </c>
      <c r="S85" s="49"/>
      <c r="T85" s="109">
        <f>T86+T87+T122+T136</f>
        <v>0</v>
      </c>
      <c r="U85" s="49"/>
      <c r="V85" s="109">
        <f>V86+V87+V122+V136</f>
        <v>0</v>
      </c>
      <c r="W85" s="49"/>
      <c r="X85" s="110">
        <f>X86+X87+X122+X136</f>
        <v>0</v>
      </c>
      <c r="AT85" s="16" t="s">
        <v>72</v>
      </c>
      <c r="AU85" s="16" t="s">
        <v>110</v>
      </c>
      <c r="BK85" s="111">
        <f>BK86+BK87+BK122+BK136</f>
        <v>0</v>
      </c>
    </row>
    <row r="86" spans="2:65" s="10" customFormat="1" ht="25.9" customHeight="1">
      <c r="B86" s="112"/>
      <c r="D86" s="113" t="s">
        <v>72</v>
      </c>
      <c r="E86" s="114" t="s">
        <v>132</v>
      </c>
      <c r="F86" s="114" t="s">
        <v>133</v>
      </c>
      <c r="I86" s="115"/>
      <c r="J86" s="115"/>
      <c r="K86" s="116">
        <f>BK86</f>
        <v>0</v>
      </c>
      <c r="M86" s="112"/>
      <c r="N86" s="117"/>
      <c r="Q86" s="118">
        <v>0</v>
      </c>
      <c r="R86" s="118">
        <v>0</v>
      </c>
      <c r="T86" s="119">
        <v>0</v>
      </c>
      <c r="V86" s="119">
        <v>0</v>
      </c>
      <c r="X86" s="120">
        <v>0</v>
      </c>
      <c r="AR86" s="113" t="s">
        <v>81</v>
      </c>
      <c r="AT86" s="121" t="s">
        <v>72</v>
      </c>
      <c r="AU86" s="121" t="s">
        <v>73</v>
      </c>
      <c r="AY86" s="113" t="s">
        <v>134</v>
      </c>
      <c r="BK86" s="122">
        <v>0</v>
      </c>
    </row>
    <row r="87" spans="2:65" s="10" customFormat="1" ht="25.9" customHeight="1">
      <c r="B87" s="112"/>
      <c r="D87" s="113" t="s">
        <v>72</v>
      </c>
      <c r="E87" s="114" t="s">
        <v>135</v>
      </c>
      <c r="F87" s="114" t="s">
        <v>136</v>
      </c>
      <c r="I87" s="115"/>
      <c r="J87" s="115"/>
      <c r="K87" s="116">
        <f>BK87</f>
        <v>0</v>
      </c>
      <c r="M87" s="112"/>
      <c r="N87" s="117"/>
      <c r="Q87" s="118">
        <f>SUM(Q88:Q121)</f>
        <v>0</v>
      </c>
      <c r="R87" s="118">
        <f>SUM(R88:R121)</f>
        <v>0</v>
      </c>
      <c r="T87" s="119">
        <f>SUM(T88:T121)</f>
        <v>0</v>
      </c>
      <c r="V87" s="119">
        <f>SUM(V88:V121)</f>
        <v>0</v>
      </c>
      <c r="X87" s="120">
        <f>SUM(X88:X121)</f>
        <v>0</v>
      </c>
      <c r="AR87" s="113" t="s">
        <v>137</v>
      </c>
      <c r="AT87" s="121" t="s">
        <v>72</v>
      </c>
      <c r="AU87" s="121" t="s">
        <v>73</v>
      </c>
      <c r="AY87" s="113" t="s">
        <v>134</v>
      </c>
      <c r="BK87" s="122">
        <f>SUM(BK88:BK121)</f>
        <v>0</v>
      </c>
    </row>
    <row r="88" spans="2:65" s="1" customFormat="1" ht="24.2" customHeight="1">
      <c r="B88" s="31"/>
      <c r="C88" s="123" t="s">
        <v>81</v>
      </c>
      <c r="D88" s="123" t="s">
        <v>138</v>
      </c>
      <c r="E88" s="124" t="s">
        <v>139</v>
      </c>
      <c r="F88" s="125" t="s">
        <v>140</v>
      </c>
      <c r="G88" s="126" t="s">
        <v>141</v>
      </c>
      <c r="H88" s="127">
        <v>1</v>
      </c>
      <c r="I88" s="128"/>
      <c r="J88" s="128"/>
      <c r="K88" s="129">
        <f>ROUND(P88*H88,2)</f>
        <v>0</v>
      </c>
      <c r="L88" s="125" t="s">
        <v>142</v>
      </c>
      <c r="M88" s="31"/>
      <c r="N88" s="130" t="s">
        <v>29</v>
      </c>
      <c r="O88" s="131" t="s">
        <v>42</v>
      </c>
      <c r="P88" s="132">
        <f>I88+J88</f>
        <v>0</v>
      </c>
      <c r="Q88" s="132">
        <f>ROUND(I88*H88,2)</f>
        <v>0</v>
      </c>
      <c r="R88" s="132">
        <f>ROUND(J88*H88,2)</f>
        <v>0</v>
      </c>
      <c r="T88" s="133">
        <f>S88*H88</f>
        <v>0</v>
      </c>
      <c r="U88" s="133">
        <v>0</v>
      </c>
      <c r="V88" s="133">
        <f>U88*H88</f>
        <v>0</v>
      </c>
      <c r="W88" s="133">
        <v>0</v>
      </c>
      <c r="X88" s="134">
        <f>W88*H88</f>
        <v>0</v>
      </c>
      <c r="AR88" s="135" t="s">
        <v>137</v>
      </c>
      <c r="AT88" s="135" t="s">
        <v>138</v>
      </c>
      <c r="AU88" s="135" t="s">
        <v>81</v>
      </c>
      <c r="AY88" s="16" t="s">
        <v>134</v>
      </c>
      <c r="BE88" s="136">
        <f>IF(O88="základní",K88,0)</f>
        <v>0</v>
      </c>
      <c r="BF88" s="136">
        <f>IF(O88="snížená",K88,0)</f>
        <v>0</v>
      </c>
      <c r="BG88" s="136">
        <f>IF(O88="zákl. přenesená",K88,0)</f>
        <v>0</v>
      </c>
      <c r="BH88" s="136">
        <f>IF(O88="sníž. přenesená",K88,0)</f>
        <v>0</v>
      </c>
      <c r="BI88" s="136">
        <f>IF(O88="nulová",K88,0)</f>
        <v>0</v>
      </c>
      <c r="BJ88" s="16" t="s">
        <v>81</v>
      </c>
      <c r="BK88" s="136">
        <f>ROUND(P88*H88,2)</f>
        <v>0</v>
      </c>
      <c r="BL88" s="16" t="s">
        <v>137</v>
      </c>
      <c r="BM88" s="135" t="s">
        <v>143</v>
      </c>
    </row>
    <row r="89" spans="2:65" s="1" customFormat="1" ht="11.25">
      <c r="B89" s="31"/>
      <c r="D89" s="137" t="s">
        <v>144</v>
      </c>
      <c r="F89" s="138" t="s">
        <v>140</v>
      </c>
      <c r="I89" s="139"/>
      <c r="J89" s="139"/>
      <c r="M89" s="31"/>
      <c r="N89" s="140"/>
      <c r="X89" s="52"/>
      <c r="AT89" s="16" t="s">
        <v>144</v>
      </c>
      <c r="AU89" s="16" t="s">
        <v>81</v>
      </c>
    </row>
    <row r="90" spans="2:65" s="1" customFormat="1" ht="11.25">
      <c r="B90" s="31"/>
      <c r="D90" s="141" t="s">
        <v>145</v>
      </c>
      <c r="F90" s="142" t="s">
        <v>146</v>
      </c>
      <c r="I90" s="139"/>
      <c r="J90" s="139"/>
      <c r="M90" s="31"/>
      <c r="N90" s="140"/>
      <c r="X90" s="52"/>
      <c r="AT90" s="16" t="s">
        <v>145</v>
      </c>
      <c r="AU90" s="16" t="s">
        <v>81</v>
      </c>
    </row>
    <row r="91" spans="2:65" s="1" customFormat="1" ht="29.25">
      <c r="B91" s="31"/>
      <c r="D91" s="137" t="s">
        <v>147</v>
      </c>
      <c r="F91" s="143" t="s">
        <v>148</v>
      </c>
      <c r="I91" s="139"/>
      <c r="J91" s="139"/>
      <c r="M91" s="31"/>
      <c r="N91" s="140"/>
      <c r="X91" s="52"/>
      <c r="AT91" s="16" t="s">
        <v>147</v>
      </c>
      <c r="AU91" s="16" t="s">
        <v>81</v>
      </c>
    </row>
    <row r="92" spans="2:65" s="11" customFormat="1" ht="11.25">
      <c r="B92" s="144"/>
      <c r="D92" s="137" t="s">
        <v>149</v>
      </c>
      <c r="E92" s="145" t="s">
        <v>29</v>
      </c>
      <c r="F92" s="146" t="s">
        <v>81</v>
      </c>
      <c r="H92" s="147">
        <v>1</v>
      </c>
      <c r="I92" s="148"/>
      <c r="J92" s="148"/>
      <c r="M92" s="144"/>
      <c r="N92" s="149"/>
      <c r="X92" s="150"/>
      <c r="AT92" s="145" t="s">
        <v>149</v>
      </c>
      <c r="AU92" s="145" t="s">
        <v>81</v>
      </c>
      <c r="AV92" s="11" t="s">
        <v>83</v>
      </c>
      <c r="AW92" s="11" t="s">
        <v>5</v>
      </c>
      <c r="AX92" s="11" t="s">
        <v>81</v>
      </c>
      <c r="AY92" s="145" t="s">
        <v>134</v>
      </c>
    </row>
    <row r="93" spans="2:65" s="1" customFormat="1" ht="24.2" customHeight="1">
      <c r="B93" s="31"/>
      <c r="C93" s="123" t="s">
        <v>83</v>
      </c>
      <c r="D93" s="123" t="s">
        <v>138</v>
      </c>
      <c r="E93" s="124" t="s">
        <v>150</v>
      </c>
      <c r="F93" s="125" t="s">
        <v>151</v>
      </c>
      <c r="G93" s="126" t="s">
        <v>141</v>
      </c>
      <c r="H93" s="127">
        <v>1</v>
      </c>
      <c r="I93" s="128"/>
      <c r="J93" s="128"/>
      <c r="K93" s="129">
        <f>ROUND(P93*H93,2)</f>
        <v>0</v>
      </c>
      <c r="L93" s="125" t="s">
        <v>142</v>
      </c>
      <c r="M93" s="31"/>
      <c r="N93" s="130" t="s">
        <v>29</v>
      </c>
      <c r="O93" s="131" t="s">
        <v>42</v>
      </c>
      <c r="P93" s="132">
        <f>I93+J93</f>
        <v>0</v>
      </c>
      <c r="Q93" s="132">
        <f>ROUND(I93*H93,2)</f>
        <v>0</v>
      </c>
      <c r="R93" s="132">
        <f>ROUND(J93*H93,2)</f>
        <v>0</v>
      </c>
      <c r="T93" s="133">
        <f>S93*H93</f>
        <v>0</v>
      </c>
      <c r="U93" s="133">
        <v>0</v>
      </c>
      <c r="V93" s="133">
        <f>U93*H93</f>
        <v>0</v>
      </c>
      <c r="W93" s="133">
        <v>0</v>
      </c>
      <c r="X93" s="134">
        <f>W93*H93</f>
        <v>0</v>
      </c>
      <c r="AR93" s="135" t="s">
        <v>137</v>
      </c>
      <c r="AT93" s="135" t="s">
        <v>138</v>
      </c>
      <c r="AU93" s="135" t="s">
        <v>81</v>
      </c>
      <c r="AY93" s="16" t="s">
        <v>134</v>
      </c>
      <c r="BE93" s="136">
        <f>IF(O93="základní",K93,0)</f>
        <v>0</v>
      </c>
      <c r="BF93" s="136">
        <f>IF(O93="snížená",K93,0)</f>
        <v>0</v>
      </c>
      <c r="BG93" s="136">
        <f>IF(O93="zákl. přenesená",K93,0)</f>
        <v>0</v>
      </c>
      <c r="BH93" s="136">
        <f>IF(O93="sníž. přenesená",K93,0)</f>
        <v>0</v>
      </c>
      <c r="BI93" s="136">
        <f>IF(O93="nulová",K93,0)</f>
        <v>0</v>
      </c>
      <c r="BJ93" s="16" t="s">
        <v>81</v>
      </c>
      <c r="BK93" s="136">
        <f>ROUND(P93*H93,2)</f>
        <v>0</v>
      </c>
      <c r="BL93" s="16" t="s">
        <v>137</v>
      </c>
      <c r="BM93" s="135" t="s">
        <v>152</v>
      </c>
    </row>
    <row r="94" spans="2:65" s="1" customFormat="1" ht="11.25">
      <c r="B94" s="31"/>
      <c r="D94" s="137" t="s">
        <v>144</v>
      </c>
      <c r="F94" s="138" t="s">
        <v>151</v>
      </c>
      <c r="I94" s="139"/>
      <c r="J94" s="139"/>
      <c r="M94" s="31"/>
      <c r="N94" s="140"/>
      <c r="X94" s="52"/>
      <c r="AT94" s="16" t="s">
        <v>144</v>
      </c>
      <c r="AU94" s="16" t="s">
        <v>81</v>
      </c>
    </row>
    <row r="95" spans="2:65" s="1" customFormat="1" ht="11.25">
      <c r="B95" s="31"/>
      <c r="D95" s="141" t="s">
        <v>145</v>
      </c>
      <c r="F95" s="142" t="s">
        <v>153</v>
      </c>
      <c r="I95" s="139"/>
      <c r="J95" s="139"/>
      <c r="M95" s="31"/>
      <c r="N95" s="140"/>
      <c r="X95" s="52"/>
      <c r="AT95" s="16" t="s">
        <v>145</v>
      </c>
      <c r="AU95" s="16" t="s">
        <v>81</v>
      </c>
    </row>
    <row r="96" spans="2:65" s="1" customFormat="1" ht="19.5">
      <c r="B96" s="31"/>
      <c r="D96" s="137" t="s">
        <v>147</v>
      </c>
      <c r="F96" s="143" t="s">
        <v>154</v>
      </c>
      <c r="I96" s="139"/>
      <c r="J96" s="139"/>
      <c r="M96" s="31"/>
      <c r="N96" s="140"/>
      <c r="X96" s="52"/>
      <c r="AT96" s="16" t="s">
        <v>147</v>
      </c>
      <c r="AU96" s="16" t="s">
        <v>81</v>
      </c>
    </row>
    <row r="97" spans="2:65" s="11" customFormat="1" ht="11.25">
      <c r="B97" s="144"/>
      <c r="D97" s="137" t="s">
        <v>149</v>
      </c>
      <c r="E97" s="145" t="s">
        <v>29</v>
      </c>
      <c r="F97" s="146" t="s">
        <v>155</v>
      </c>
      <c r="H97" s="147">
        <v>1</v>
      </c>
      <c r="I97" s="148"/>
      <c r="J97" s="148"/>
      <c r="M97" s="144"/>
      <c r="N97" s="149"/>
      <c r="X97" s="150"/>
      <c r="AT97" s="145" t="s">
        <v>149</v>
      </c>
      <c r="AU97" s="145" t="s">
        <v>81</v>
      </c>
      <c r="AV97" s="11" t="s">
        <v>83</v>
      </c>
      <c r="AW97" s="11" t="s">
        <v>5</v>
      </c>
      <c r="AX97" s="11" t="s">
        <v>81</v>
      </c>
      <c r="AY97" s="145" t="s">
        <v>134</v>
      </c>
    </row>
    <row r="98" spans="2:65" s="1" customFormat="1" ht="24.2" customHeight="1">
      <c r="B98" s="31"/>
      <c r="C98" s="123" t="s">
        <v>156</v>
      </c>
      <c r="D98" s="123" t="s">
        <v>138</v>
      </c>
      <c r="E98" s="124" t="s">
        <v>157</v>
      </c>
      <c r="F98" s="125" t="s">
        <v>158</v>
      </c>
      <c r="G98" s="126" t="s">
        <v>141</v>
      </c>
      <c r="H98" s="127">
        <v>1</v>
      </c>
      <c r="I98" s="128"/>
      <c r="J98" s="128"/>
      <c r="K98" s="129">
        <f>ROUND(P98*H98,2)</f>
        <v>0</v>
      </c>
      <c r="L98" s="125" t="s">
        <v>142</v>
      </c>
      <c r="M98" s="31"/>
      <c r="N98" s="130" t="s">
        <v>29</v>
      </c>
      <c r="O98" s="131" t="s">
        <v>42</v>
      </c>
      <c r="P98" s="132">
        <f>I98+J98</f>
        <v>0</v>
      </c>
      <c r="Q98" s="132">
        <f>ROUND(I98*H98,2)</f>
        <v>0</v>
      </c>
      <c r="R98" s="132">
        <f>ROUND(J98*H98,2)</f>
        <v>0</v>
      </c>
      <c r="T98" s="133">
        <f>S98*H98</f>
        <v>0</v>
      </c>
      <c r="U98" s="133">
        <v>0</v>
      </c>
      <c r="V98" s="133">
        <f>U98*H98</f>
        <v>0</v>
      </c>
      <c r="W98" s="133">
        <v>0</v>
      </c>
      <c r="X98" s="134">
        <f>W98*H98</f>
        <v>0</v>
      </c>
      <c r="AR98" s="135" t="s">
        <v>137</v>
      </c>
      <c r="AT98" s="135" t="s">
        <v>138</v>
      </c>
      <c r="AU98" s="135" t="s">
        <v>81</v>
      </c>
      <c r="AY98" s="16" t="s">
        <v>134</v>
      </c>
      <c r="BE98" s="136">
        <f>IF(O98="základní",K98,0)</f>
        <v>0</v>
      </c>
      <c r="BF98" s="136">
        <f>IF(O98="snížená",K98,0)</f>
        <v>0</v>
      </c>
      <c r="BG98" s="136">
        <f>IF(O98="zákl. přenesená",K98,0)</f>
        <v>0</v>
      </c>
      <c r="BH98" s="136">
        <f>IF(O98="sníž. přenesená",K98,0)</f>
        <v>0</v>
      </c>
      <c r="BI98" s="136">
        <f>IF(O98="nulová",K98,0)</f>
        <v>0</v>
      </c>
      <c r="BJ98" s="16" t="s">
        <v>81</v>
      </c>
      <c r="BK98" s="136">
        <f>ROUND(P98*H98,2)</f>
        <v>0</v>
      </c>
      <c r="BL98" s="16" t="s">
        <v>137</v>
      </c>
      <c r="BM98" s="135" t="s">
        <v>159</v>
      </c>
    </row>
    <row r="99" spans="2:65" s="1" customFormat="1" ht="11.25">
      <c r="B99" s="31"/>
      <c r="D99" s="137" t="s">
        <v>144</v>
      </c>
      <c r="F99" s="138" t="s">
        <v>158</v>
      </c>
      <c r="I99" s="139"/>
      <c r="J99" s="139"/>
      <c r="M99" s="31"/>
      <c r="N99" s="140"/>
      <c r="X99" s="52"/>
      <c r="AT99" s="16" t="s">
        <v>144</v>
      </c>
      <c r="AU99" s="16" t="s">
        <v>81</v>
      </c>
    </row>
    <row r="100" spans="2:65" s="1" customFormat="1" ht="11.25">
      <c r="B100" s="31"/>
      <c r="D100" s="141" t="s">
        <v>145</v>
      </c>
      <c r="F100" s="142" t="s">
        <v>160</v>
      </c>
      <c r="I100" s="139"/>
      <c r="J100" s="139"/>
      <c r="M100" s="31"/>
      <c r="N100" s="140"/>
      <c r="X100" s="52"/>
      <c r="AT100" s="16" t="s">
        <v>145</v>
      </c>
      <c r="AU100" s="16" t="s">
        <v>81</v>
      </c>
    </row>
    <row r="101" spans="2:65" s="1" customFormat="1" ht="19.5">
      <c r="B101" s="31"/>
      <c r="D101" s="137" t="s">
        <v>147</v>
      </c>
      <c r="F101" s="143" t="s">
        <v>161</v>
      </c>
      <c r="I101" s="139"/>
      <c r="J101" s="139"/>
      <c r="M101" s="31"/>
      <c r="N101" s="140"/>
      <c r="X101" s="52"/>
      <c r="AT101" s="16" t="s">
        <v>147</v>
      </c>
      <c r="AU101" s="16" t="s">
        <v>81</v>
      </c>
    </row>
    <row r="102" spans="2:65" s="1" customFormat="1" ht="24.2" customHeight="1">
      <c r="B102" s="31"/>
      <c r="C102" s="123" t="s">
        <v>137</v>
      </c>
      <c r="D102" s="123" t="s">
        <v>138</v>
      </c>
      <c r="E102" s="124" t="s">
        <v>162</v>
      </c>
      <c r="F102" s="125" t="s">
        <v>163</v>
      </c>
      <c r="G102" s="126" t="s">
        <v>141</v>
      </c>
      <c r="H102" s="127">
        <v>1</v>
      </c>
      <c r="I102" s="128"/>
      <c r="J102" s="128"/>
      <c r="K102" s="129">
        <f>ROUND(P102*H102,2)</f>
        <v>0</v>
      </c>
      <c r="L102" s="125" t="s">
        <v>142</v>
      </c>
      <c r="M102" s="31"/>
      <c r="N102" s="130" t="s">
        <v>29</v>
      </c>
      <c r="O102" s="131" t="s">
        <v>42</v>
      </c>
      <c r="P102" s="132">
        <f>I102+J102</f>
        <v>0</v>
      </c>
      <c r="Q102" s="132">
        <f>ROUND(I102*H102,2)</f>
        <v>0</v>
      </c>
      <c r="R102" s="132">
        <f>ROUND(J102*H102,2)</f>
        <v>0</v>
      </c>
      <c r="T102" s="133">
        <f>S102*H102</f>
        <v>0</v>
      </c>
      <c r="U102" s="133">
        <v>0</v>
      </c>
      <c r="V102" s="133">
        <f>U102*H102</f>
        <v>0</v>
      </c>
      <c r="W102" s="133">
        <v>0</v>
      </c>
      <c r="X102" s="134">
        <f>W102*H102</f>
        <v>0</v>
      </c>
      <c r="AR102" s="135" t="s">
        <v>137</v>
      </c>
      <c r="AT102" s="135" t="s">
        <v>138</v>
      </c>
      <c r="AU102" s="135" t="s">
        <v>81</v>
      </c>
      <c r="AY102" s="16" t="s">
        <v>134</v>
      </c>
      <c r="BE102" s="136">
        <f>IF(O102="základní",K102,0)</f>
        <v>0</v>
      </c>
      <c r="BF102" s="136">
        <f>IF(O102="snížená",K102,0)</f>
        <v>0</v>
      </c>
      <c r="BG102" s="136">
        <f>IF(O102="zákl. přenesená",K102,0)</f>
        <v>0</v>
      </c>
      <c r="BH102" s="136">
        <f>IF(O102="sníž. přenesená",K102,0)</f>
        <v>0</v>
      </c>
      <c r="BI102" s="136">
        <f>IF(O102="nulová",K102,0)</f>
        <v>0</v>
      </c>
      <c r="BJ102" s="16" t="s">
        <v>81</v>
      </c>
      <c r="BK102" s="136">
        <f>ROUND(P102*H102,2)</f>
        <v>0</v>
      </c>
      <c r="BL102" s="16" t="s">
        <v>137</v>
      </c>
      <c r="BM102" s="135" t="s">
        <v>164</v>
      </c>
    </row>
    <row r="103" spans="2:65" s="1" customFormat="1" ht="11.25">
      <c r="B103" s="31"/>
      <c r="D103" s="137" t="s">
        <v>144</v>
      </c>
      <c r="F103" s="138" t="s">
        <v>163</v>
      </c>
      <c r="I103" s="139"/>
      <c r="J103" s="139"/>
      <c r="M103" s="31"/>
      <c r="N103" s="140"/>
      <c r="X103" s="52"/>
      <c r="AT103" s="16" t="s">
        <v>144</v>
      </c>
      <c r="AU103" s="16" t="s">
        <v>81</v>
      </c>
    </row>
    <row r="104" spans="2:65" s="1" customFormat="1" ht="11.25">
      <c r="B104" s="31"/>
      <c r="D104" s="141" t="s">
        <v>145</v>
      </c>
      <c r="F104" s="142" t="s">
        <v>165</v>
      </c>
      <c r="I104" s="139"/>
      <c r="J104" s="139"/>
      <c r="M104" s="31"/>
      <c r="N104" s="140"/>
      <c r="X104" s="52"/>
      <c r="AT104" s="16" t="s">
        <v>145</v>
      </c>
      <c r="AU104" s="16" t="s">
        <v>81</v>
      </c>
    </row>
    <row r="105" spans="2:65" s="1" customFormat="1" ht="19.5">
      <c r="B105" s="31"/>
      <c r="D105" s="137" t="s">
        <v>147</v>
      </c>
      <c r="F105" s="143" t="s">
        <v>161</v>
      </c>
      <c r="I105" s="139"/>
      <c r="J105" s="139"/>
      <c r="M105" s="31"/>
      <c r="N105" s="140"/>
      <c r="X105" s="52"/>
      <c r="AT105" s="16" t="s">
        <v>147</v>
      </c>
      <c r="AU105" s="16" t="s">
        <v>81</v>
      </c>
    </row>
    <row r="106" spans="2:65" s="1" customFormat="1" ht="24.2" customHeight="1">
      <c r="B106" s="31"/>
      <c r="C106" s="123" t="s">
        <v>166</v>
      </c>
      <c r="D106" s="123" t="s">
        <v>138</v>
      </c>
      <c r="E106" s="124" t="s">
        <v>167</v>
      </c>
      <c r="F106" s="125" t="s">
        <v>168</v>
      </c>
      <c r="G106" s="126" t="s">
        <v>141</v>
      </c>
      <c r="H106" s="127">
        <v>1</v>
      </c>
      <c r="I106" s="128"/>
      <c r="J106" s="128"/>
      <c r="K106" s="129">
        <f>ROUND(P106*H106,2)</f>
        <v>0</v>
      </c>
      <c r="L106" s="125" t="s">
        <v>142</v>
      </c>
      <c r="M106" s="31"/>
      <c r="N106" s="130" t="s">
        <v>29</v>
      </c>
      <c r="O106" s="131" t="s">
        <v>42</v>
      </c>
      <c r="P106" s="132">
        <f>I106+J106</f>
        <v>0</v>
      </c>
      <c r="Q106" s="132">
        <f>ROUND(I106*H106,2)</f>
        <v>0</v>
      </c>
      <c r="R106" s="132">
        <f>ROUND(J106*H106,2)</f>
        <v>0</v>
      </c>
      <c r="T106" s="133">
        <f>S106*H106</f>
        <v>0</v>
      </c>
      <c r="U106" s="133">
        <v>0</v>
      </c>
      <c r="V106" s="133">
        <f>U106*H106</f>
        <v>0</v>
      </c>
      <c r="W106" s="133">
        <v>0</v>
      </c>
      <c r="X106" s="134">
        <f>W106*H106</f>
        <v>0</v>
      </c>
      <c r="AR106" s="135" t="s">
        <v>137</v>
      </c>
      <c r="AT106" s="135" t="s">
        <v>138</v>
      </c>
      <c r="AU106" s="135" t="s">
        <v>81</v>
      </c>
      <c r="AY106" s="16" t="s">
        <v>134</v>
      </c>
      <c r="BE106" s="136">
        <f>IF(O106="základní",K106,0)</f>
        <v>0</v>
      </c>
      <c r="BF106" s="136">
        <f>IF(O106="snížená",K106,0)</f>
        <v>0</v>
      </c>
      <c r="BG106" s="136">
        <f>IF(O106="zákl. přenesená",K106,0)</f>
        <v>0</v>
      </c>
      <c r="BH106" s="136">
        <f>IF(O106="sníž. přenesená",K106,0)</f>
        <v>0</v>
      </c>
      <c r="BI106" s="136">
        <f>IF(O106="nulová",K106,0)</f>
        <v>0</v>
      </c>
      <c r="BJ106" s="16" t="s">
        <v>81</v>
      </c>
      <c r="BK106" s="136">
        <f>ROUND(P106*H106,2)</f>
        <v>0</v>
      </c>
      <c r="BL106" s="16" t="s">
        <v>137</v>
      </c>
      <c r="BM106" s="135" t="s">
        <v>169</v>
      </c>
    </row>
    <row r="107" spans="2:65" s="1" customFormat="1" ht="11.25">
      <c r="B107" s="31"/>
      <c r="D107" s="137" t="s">
        <v>144</v>
      </c>
      <c r="F107" s="138" t="s">
        <v>168</v>
      </c>
      <c r="I107" s="139"/>
      <c r="J107" s="139"/>
      <c r="M107" s="31"/>
      <c r="N107" s="140"/>
      <c r="X107" s="52"/>
      <c r="AT107" s="16" t="s">
        <v>144</v>
      </c>
      <c r="AU107" s="16" t="s">
        <v>81</v>
      </c>
    </row>
    <row r="108" spans="2:65" s="1" customFormat="1" ht="11.25">
      <c r="B108" s="31"/>
      <c r="D108" s="141" t="s">
        <v>145</v>
      </c>
      <c r="F108" s="142" t="s">
        <v>170</v>
      </c>
      <c r="I108" s="139"/>
      <c r="J108" s="139"/>
      <c r="M108" s="31"/>
      <c r="N108" s="140"/>
      <c r="X108" s="52"/>
      <c r="AT108" s="16" t="s">
        <v>145</v>
      </c>
      <c r="AU108" s="16" t="s">
        <v>81</v>
      </c>
    </row>
    <row r="109" spans="2:65" s="1" customFormat="1" ht="19.5">
      <c r="B109" s="31"/>
      <c r="D109" s="137" t="s">
        <v>147</v>
      </c>
      <c r="F109" s="143" t="s">
        <v>171</v>
      </c>
      <c r="I109" s="139"/>
      <c r="J109" s="139"/>
      <c r="M109" s="31"/>
      <c r="N109" s="140"/>
      <c r="X109" s="52"/>
      <c r="AT109" s="16" t="s">
        <v>147</v>
      </c>
      <c r="AU109" s="16" t="s">
        <v>81</v>
      </c>
    </row>
    <row r="110" spans="2:65" s="1" customFormat="1" ht="24.2" customHeight="1">
      <c r="B110" s="31"/>
      <c r="C110" s="123" t="s">
        <v>172</v>
      </c>
      <c r="D110" s="123" t="s">
        <v>138</v>
      </c>
      <c r="E110" s="124" t="s">
        <v>173</v>
      </c>
      <c r="F110" s="125" t="s">
        <v>174</v>
      </c>
      <c r="G110" s="126" t="s">
        <v>141</v>
      </c>
      <c r="H110" s="127">
        <v>1</v>
      </c>
      <c r="I110" s="128"/>
      <c r="J110" s="128"/>
      <c r="K110" s="129">
        <f>ROUND(P110*H110,2)</f>
        <v>0</v>
      </c>
      <c r="L110" s="125" t="s">
        <v>142</v>
      </c>
      <c r="M110" s="31"/>
      <c r="N110" s="130" t="s">
        <v>29</v>
      </c>
      <c r="O110" s="131" t="s">
        <v>42</v>
      </c>
      <c r="P110" s="132">
        <f>I110+J110</f>
        <v>0</v>
      </c>
      <c r="Q110" s="132">
        <f>ROUND(I110*H110,2)</f>
        <v>0</v>
      </c>
      <c r="R110" s="132">
        <f>ROUND(J110*H110,2)</f>
        <v>0</v>
      </c>
      <c r="T110" s="133">
        <f>S110*H110</f>
        <v>0</v>
      </c>
      <c r="U110" s="133">
        <v>0</v>
      </c>
      <c r="V110" s="133">
        <f>U110*H110</f>
        <v>0</v>
      </c>
      <c r="W110" s="133">
        <v>0</v>
      </c>
      <c r="X110" s="134">
        <f>W110*H110</f>
        <v>0</v>
      </c>
      <c r="AR110" s="135" t="s">
        <v>137</v>
      </c>
      <c r="AT110" s="135" t="s">
        <v>138</v>
      </c>
      <c r="AU110" s="135" t="s">
        <v>81</v>
      </c>
      <c r="AY110" s="16" t="s">
        <v>134</v>
      </c>
      <c r="BE110" s="136">
        <f>IF(O110="základní",K110,0)</f>
        <v>0</v>
      </c>
      <c r="BF110" s="136">
        <f>IF(O110="snížená",K110,0)</f>
        <v>0</v>
      </c>
      <c r="BG110" s="136">
        <f>IF(O110="zákl. přenesená",K110,0)</f>
        <v>0</v>
      </c>
      <c r="BH110" s="136">
        <f>IF(O110="sníž. přenesená",K110,0)</f>
        <v>0</v>
      </c>
      <c r="BI110" s="136">
        <f>IF(O110="nulová",K110,0)</f>
        <v>0</v>
      </c>
      <c r="BJ110" s="16" t="s">
        <v>81</v>
      </c>
      <c r="BK110" s="136">
        <f>ROUND(P110*H110,2)</f>
        <v>0</v>
      </c>
      <c r="BL110" s="16" t="s">
        <v>137</v>
      </c>
      <c r="BM110" s="135" t="s">
        <v>175</v>
      </c>
    </row>
    <row r="111" spans="2:65" s="1" customFormat="1" ht="11.25">
      <c r="B111" s="31"/>
      <c r="D111" s="137" t="s">
        <v>144</v>
      </c>
      <c r="F111" s="138" t="s">
        <v>174</v>
      </c>
      <c r="I111" s="139"/>
      <c r="J111" s="139"/>
      <c r="M111" s="31"/>
      <c r="N111" s="140"/>
      <c r="X111" s="52"/>
      <c r="AT111" s="16" t="s">
        <v>144</v>
      </c>
      <c r="AU111" s="16" t="s">
        <v>81</v>
      </c>
    </row>
    <row r="112" spans="2:65" s="1" customFormat="1" ht="11.25">
      <c r="B112" s="31"/>
      <c r="D112" s="141" t="s">
        <v>145</v>
      </c>
      <c r="F112" s="142" t="s">
        <v>176</v>
      </c>
      <c r="I112" s="139"/>
      <c r="J112" s="139"/>
      <c r="M112" s="31"/>
      <c r="N112" s="140"/>
      <c r="X112" s="52"/>
      <c r="AT112" s="16" t="s">
        <v>145</v>
      </c>
      <c r="AU112" s="16" t="s">
        <v>81</v>
      </c>
    </row>
    <row r="113" spans="2:65" s="1" customFormat="1" ht="19.5">
      <c r="B113" s="31"/>
      <c r="D113" s="137" t="s">
        <v>147</v>
      </c>
      <c r="F113" s="143" t="s">
        <v>177</v>
      </c>
      <c r="I113" s="139"/>
      <c r="J113" s="139"/>
      <c r="M113" s="31"/>
      <c r="N113" s="140"/>
      <c r="X113" s="52"/>
      <c r="AT113" s="16" t="s">
        <v>147</v>
      </c>
      <c r="AU113" s="16" t="s">
        <v>81</v>
      </c>
    </row>
    <row r="114" spans="2:65" s="11" customFormat="1" ht="11.25">
      <c r="B114" s="144"/>
      <c r="D114" s="137" t="s">
        <v>149</v>
      </c>
      <c r="E114" s="145" t="s">
        <v>29</v>
      </c>
      <c r="F114" s="146" t="s">
        <v>178</v>
      </c>
      <c r="H114" s="147">
        <v>1</v>
      </c>
      <c r="I114" s="148"/>
      <c r="J114" s="148"/>
      <c r="M114" s="144"/>
      <c r="N114" s="149"/>
      <c r="X114" s="150"/>
      <c r="AT114" s="145" t="s">
        <v>149</v>
      </c>
      <c r="AU114" s="145" t="s">
        <v>81</v>
      </c>
      <c r="AV114" s="11" t="s">
        <v>83</v>
      </c>
      <c r="AW114" s="11" t="s">
        <v>5</v>
      </c>
      <c r="AX114" s="11" t="s">
        <v>81</v>
      </c>
      <c r="AY114" s="145" t="s">
        <v>134</v>
      </c>
    </row>
    <row r="115" spans="2:65" s="1" customFormat="1" ht="24.2" customHeight="1">
      <c r="B115" s="31"/>
      <c r="C115" s="123" t="s">
        <v>179</v>
      </c>
      <c r="D115" s="123" t="s">
        <v>138</v>
      </c>
      <c r="E115" s="124" t="s">
        <v>180</v>
      </c>
      <c r="F115" s="125" t="s">
        <v>181</v>
      </c>
      <c r="G115" s="126" t="s">
        <v>141</v>
      </c>
      <c r="H115" s="127">
        <v>1</v>
      </c>
      <c r="I115" s="128"/>
      <c r="J115" s="128"/>
      <c r="K115" s="129">
        <f>ROUND(P115*H115,2)</f>
        <v>0</v>
      </c>
      <c r="L115" s="125" t="s">
        <v>142</v>
      </c>
      <c r="M115" s="31"/>
      <c r="N115" s="130" t="s">
        <v>29</v>
      </c>
      <c r="O115" s="131" t="s">
        <v>42</v>
      </c>
      <c r="P115" s="132">
        <f>I115+J115</f>
        <v>0</v>
      </c>
      <c r="Q115" s="132">
        <f>ROUND(I115*H115,2)</f>
        <v>0</v>
      </c>
      <c r="R115" s="132">
        <f>ROUND(J115*H115,2)</f>
        <v>0</v>
      </c>
      <c r="T115" s="133">
        <f>S115*H115</f>
        <v>0</v>
      </c>
      <c r="U115" s="133">
        <v>0</v>
      </c>
      <c r="V115" s="133">
        <f>U115*H115</f>
        <v>0</v>
      </c>
      <c r="W115" s="133">
        <v>0</v>
      </c>
      <c r="X115" s="134">
        <f>W115*H115</f>
        <v>0</v>
      </c>
      <c r="AR115" s="135" t="s">
        <v>137</v>
      </c>
      <c r="AT115" s="135" t="s">
        <v>138</v>
      </c>
      <c r="AU115" s="135" t="s">
        <v>81</v>
      </c>
      <c r="AY115" s="16" t="s">
        <v>134</v>
      </c>
      <c r="BE115" s="136">
        <f>IF(O115="základní",K115,0)</f>
        <v>0</v>
      </c>
      <c r="BF115" s="136">
        <f>IF(O115="snížená",K115,0)</f>
        <v>0</v>
      </c>
      <c r="BG115" s="136">
        <f>IF(O115="zákl. přenesená",K115,0)</f>
        <v>0</v>
      </c>
      <c r="BH115" s="136">
        <f>IF(O115="sníž. přenesená",K115,0)</f>
        <v>0</v>
      </c>
      <c r="BI115" s="136">
        <f>IF(O115="nulová",K115,0)</f>
        <v>0</v>
      </c>
      <c r="BJ115" s="16" t="s">
        <v>81</v>
      </c>
      <c r="BK115" s="136">
        <f>ROUND(P115*H115,2)</f>
        <v>0</v>
      </c>
      <c r="BL115" s="16" t="s">
        <v>137</v>
      </c>
      <c r="BM115" s="135" t="s">
        <v>182</v>
      </c>
    </row>
    <row r="116" spans="2:65" s="1" customFormat="1" ht="11.25">
      <c r="B116" s="31"/>
      <c r="D116" s="137" t="s">
        <v>144</v>
      </c>
      <c r="F116" s="138" t="s">
        <v>181</v>
      </c>
      <c r="I116" s="139"/>
      <c r="J116" s="139"/>
      <c r="M116" s="31"/>
      <c r="N116" s="140"/>
      <c r="X116" s="52"/>
      <c r="AT116" s="16" t="s">
        <v>144</v>
      </c>
      <c r="AU116" s="16" t="s">
        <v>81</v>
      </c>
    </row>
    <row r="117" spans="2:65" s="1" customFormat="1" ht="11.25">
      <c r="B117" s="31"/>
      <c r="D117" s="141" t="s">
        <v>145</v>
      </c>
      <c r="F117" s="142" t="s">
        <v>183</v>
      </c>
      <c r="I117" s="139"/>
      <c r="J117" s="139"/>
      <c r="M117" s="31"/>
      <c r="N117" s="140"/>
      <c r="X117" s="52"/>
      <c r="AT117" s="16" t="s">
        <v>145</v>
      </c>
      <c r="AU117" s="16" t="s">
        <v>81</v>
      </c>
    </row>
    <row r="118" spans="2:65" s="11" customFormat="1" ht="11.25">
      <c r="B118" s="144"/>
      <c r="D118" s="137" t="s">
        <v>149</v>
      </c>
      <c r="E118" s="145" t="s">
        <v>29</v>
      </c>
      <c r="F118" s="146" t="s">
        <v>184</v>
      </c>
      <c r="H118" s="147">
        <v>1</v>
      </c>
      <c r="I118" s="148"/>
      <c r="J118" s="148"/>
      <c r="M118" s="144"/>
      <c r="N118" s="149"/>
      <c r="X118" s="150"/>
      <c r="AT118" s="145" t="s">
        <v>149</v>
      </c>
      <c r="AU118" s="145" t="s">
        <v>81</v>
      </c>
      <c r="AV118" s="11" t="s">
        <v>83</v>
      </c>
      <c r="AW118" s="11" t="s">
        <v>5</v>
      </c>
      <c r="AX118" s="11" t="s">
        <v>81</v>
      </c>
      <c r="AY118" s="145" t="s">
        <v>134</v>
      </c>
    </row>
    <row r="119" spans="2:65" s="1" customFormat="1" ht="24.2" customHeight="1">
      <c r="B119" s="31"/>
      <c r="C119" s="123" t="s">
        <v>185</v>
      </c>
      <c r="D119" s="123" t="s">
        <v>138</v>
      </c>
      <c r="E119" s="124" t="s">
        <v>186</v>
      </c>
      <c r="F119" s="125" t="s">
        <v>187</v>
      </c>
      <c r="G119" s="126" t="s">
        <v>141</v>
      </c>
      <c r="H119" s="127">
        <v>1</v>
      </c>
      <c r="I119" s="128"/>
      <c r="J119" s="128"/>
      <c r="K119" s="129">
        <f>ROUND(P119*H119,2)</f>
        <v>0</v>
      </c>
      <c r="L119" s="125" t="s">
        <v>142</v>
      </c>
      <c r="M119" s="31"/>
      <c r="N119" s="130" t="s">
        <v>29</v>
      </c>
      <c r="O119" s="131" t="s">
        <v>42</v>
      </c>
      <c r="P119" s="132">
        <f>I119+J119</f>
        <v>0</v>
      </c>
      <c r="Q119" s="132">
        <f>ROUND(I119*H119,2)</f>
        <v>0</v>
      </c>
      <c r="R119" s="132">
        <f>ROUND(J119*H119,2)</f>
        <v>0</v>
      </c>
      <c r="T119" s="133">
        <f>S119*H119</f>
        <v>0</v>
      </c>
      <c r="U119" s="133">
        <v>0</v>
      </c>
      <c r="V119" s="133">
        <f>U119*H119</f>
        <v>0</v>
      </c>
      <c r="W119" s="133">
        <v>0</v>
      </c>
      <c r="X119" s="134">
        <f>W119*H119</f>
        <v>0</v>
      </c>
      <c r="AR119" s="135" t="s">
        <v>137</v>
      </c>
      <c r="AT119" s="135" t="s">
        <v>138</v>
      </c>
      <c r="AU119" s="135" t="s">
        <v>81</v>
      </c>
      <c r="AY119" s="16" t="s">
        <v>134</v>
      </c>
      <c r="BE119" s="136">
        <f>IF(O119="základní",K119,0)</f>
        <v>0</v>
      </c>
      <c r="BF119" s="136">
        <f>IF(O119="snížená",K119,0)</f>
        <v>0</v>
      </c>
      <c r="BG119" s="136">
        <f>IF(O119="zákl. přenesená",K119,0)</f>
        <v>0</v>
      </c>
      <c r="BH119" s="136">
        <f>IF(O119="sníž. přenesená",K119,0)</f>
        <v>0</v>
      </c>
      <c r="BI119" s="136">
        <f>IF(O119="nulová",K119,0)</f>
        <v>0</v>
      </c>
      <c r="BJ119" s="16" t="s">
        <v>81</v>
      </c>
      <c r="BK119" s="136">
        <f>ROUND(P119*H119,2)</f>
        <v>0</v>
      </c>
      <c r="BL119" s="16" t="s">
        <v>137</v>
      </c>
      <c r="BM119" s="135" t="s">
        <v>188</v>
      </c>
    </row>
    <row r="120" spans="2:65" s="1" customFormat="1" ht="11.25">
      <c r="B120" s="31"/>
      <c r="D120" s="137" t="s">
        <v>144</v>
      </c>
      <c r="F120" s="138" t="s">
        <v>187</v>
      </c>
      <c r="I120" s="139"/>
      <c r="J120" s="139"/>
      <c r="M120" s="31"/>
      <c r="N120" s="140"/>
      <c r="X120" s="52"/>
      <c r="AT120" s="16" t="s">
        <v>144</v>
      </c>
      <c r="AU120" s="16" t="s">
        <v>81</v>
      </c>
    </row>
    <row r="121" spans="2:65" s="1" customFormat="1" ht="11.25">
      <c r="B121" s="31"/>
      <c r="D121" s="141" t="s">
        <v>145</v>
      </c>
      <c r="F121" s="142" t="s">
        <v>189</v>
      </c>
      <c r="I121" s="139"/>
      <c r="J121" s="139"/>
      <c r="M121" s="31"/>
      <c r="N121" s="140"/>
      <c r="X121" s="52"/>
      <c r="AT121" s="16" t="s">
        <v>145</v>
      </c>
      <c r="AU121" s="16" t="s">
        <v>81</v>
      </c>
    </row>
    <row r="122" spans="2:65" s="10" customFormat="1" ht="25.9" customHeight="1">
      <c r="B122" s="112"/>
      <c r="D122" s="113" t="s">
        <v>72</v>
      </c>
      <c r="E122" s="114" t="s">
        <v>190</v>
      </c>
      <c r="F122" s="114" t="s">
        <v>191</v>
      </c>
      <c r="I122" s="115"/>
      <c r="J122" s="115"/>
      <c r="K122" s="116">
        <f>BK122</f>
        <v>0</v>
      </c>
      <c r="M122" s="112"/>
      <c r="N122" s="117"/>
      <c r="Q122" s="118">
        <f>SUM(Q123:Q135)</f>
        <v>0</v>
      </c>
      <c r="R122" s="118">
        <f>SUM(R123:R135)</f>
        <v>0</v>
      </c>
      <c r="T122" s="119">
        <f>SUM(T123:T135)</f>
        <v>0</v>
      </c>
      <c r="V122" s="119">
        <f>SUM(V123:V135)</f>
        <v>0</v>
      </c>
      <c r="X122" s="120">
        <f>SUM(X123:X135)</f>
        <v>0</v>
      </c>
      <c r="AR122" s="113" t="s">
        <v>137</v>
      </c>
      <c r="AT122" s="121" t="s">
        <v>72</v>
      </c>
      <c r="AU122" s="121" t="s">
        <v>73</v>
      </c>
      <c r="AY122" s="113" t="s">
        <v>134</v>
      </c>
      <c r="BK122" s="122">
        <f>SUM(BK123:BK135)</f>
        <v>0</v>
      </c>
    </row>
    <row r="123" spans="2:65" s="1" customFormat="1" ht="24.2" customHeight="1">
      <c r="B123" s="31"/>
      <c r="C123" s="123" t="s">
        <v>192</v>
      </c>
      <c r="D123" s="123" t="s">
        <v>138</v>
      </c>
      <c r="E123" s="124" t="s">
        <v>193</v>
      </c>
      <c r="F123" s="125" t="s">
        <v>194</v>
      </c>
      <c r="G123" s="126" t="s">
        <v>141</v>
      </c>
      <c r="H123" s="127">
        <v>1</v>
      </c>
      <c r="I123" s="128"/>
      <c r="J123" s="128"/>
      <c r="K123" s="129">
        <f>ROUND(P123*H123,2)</f>
        <v>0</v>
      </c>
      <c r="L123" s="125" t="s">
        <v>142</v>
      </c>
      <c r="M123" s="31"/>
      <c r="N123" s="130" t="s">
        <v>29</v>
      </c>
      <c r="O123" s="131" t="s">
        <v>42</v>
      </c>
      <c r="P123" s="132">
        <f>I123+J123</f>
        <v>0</v>
      </c>
      <c r="Q123" s="132">
        <f>ROUND(I123*H123,2)</f>
        <v>0</v>
      </c>
      <c r="R123" s="132">
        <f>ROUND(J123*H123,2)</f>
        <v>0</v>
      </c>
      <c r="T123" s="133">
        <f>S123*H123</f>
        <v>0</v>
      </c>
      <c r="U123" s="133">
        <v>0</v>
      </c>
      <c r="V123" s="133">
        <f>U123*H123</f>
        <v>0</v>
      </c>
      <c r="W123" s="133">
        <v>0</v>
      </c>
      <c r="X123" s="134">
        <f>W123*H123</f>
        <v>0</v>
      </c>
      <c r="AR123" s="135" t="s">
        <v>137</v>
      </c>
      <c r="AT123" s="135" t="s">
        <v>138</v>
      </c>
      <c r="AU123" s="135" t="s">
        <v>81</v>
      </c>
      <c r="AY123" s="16" t="s">
        <v>134</v>
      </c>
      <c r="BE123" s="136">
        <f>IF(O123="základní",K123,0)</f>
        <v>0</v>
      </c>
      <c r="BF123" s="136">
        <f>IF(O123="snížená",K123,0)</f>
        <v>0</v>
      </c>
      <c r="BG123" s="136">
        <f>IF(O123="zákl. přenesená",K123,0)</f>
        <v>0</v>
      </c>
      <c r="BH123" s="136">
        <f>IF(O123="sníž. přenesená",K123,0)</f>
        <v>0</v>
      </c>
      <c r="BI123" s="136">
        <f>IF(O123="nulová",K123,0)</f>
        <v>0</v>
      </c>
      <c r="BJ123" s="16" t="s">
        <v>81</v>
      </c>
      <c r="BK123" s="136">
        <f>ROUND(P123*H123,2)</f>
        <v>0</v>
      </c>
      <c r="BL123" s="16" t="s">
        <v>137</v>
      </c>
      <c r="BM123" s="135" t="s">
        <v>195</v>
      </c>
    </row>
    <row r="124" spans="2:65" s="1" customFormat="1" ht="11.25">
      <c r="B124" s="31"/>
      <c r="D124" s="137" t="s">
        <v>144</v>
      </c>
      <c r="F124" s="138" t="s">
        <v>194</v>
      </c>
      <c r="I124" s="139"/>
      <c r="J124" s="139"/>
      <c r="M124" s="31"/>
      <c r="N124" s="140"/>
      <c r="X124" s="52"/>
      <c r="AT124" s="16" t="s">
        <v>144</v>
      </c>
      <c r="AU124" s="16" t="s">
        <v>81</v>
      </c>
    </row>
    <row r="125" spans="2:65" s="1" customFormat="1" ht="11.25">
      <c r="B125" s="31"/>
      <c r="D125" s="141" t="s">
        <v>145</v>
      </c>
      <c r="F125" s="142" t="s">
        <v>196</v>
      </c>
      <c r="I125" s="139"/>
      <c r="J125" s="139"/>
      <c r="M125" s="31"/>
      <c r="N125" s="140"/>
      <c r="X125" s="52"/>
      <c r="AT125" s="16" t="s">
        <v>145</v>
      </c>
      <c r="AU125" s="16" t="s">
        <v>81</v>
      </c>
    </row>
    <row r="126" spans="2:65" s="1" customFormat="1" ht="29.25">
      <c r="B126" s="31"/>
      <c r="D126" s="137" t="s">
        <v>147</v>
      </c>
      <c r="F126" s="143" t="s">
        <v>197</v>
      </c>
      <c r="I126" s="139"/>
      <c r="J126" s="139"/>
      <c r="M126" s="31"/>
      <c r="N126" s="140"/>
      <c r="X126" s="52"/>
      <c r="AT126" s="16" t="s">
        <v>147</v>
      </c>
      <c r="AU126" s="16" t="s">
        <v>81</v>
      </c>
    </row>
    <row r="127" spans="2:65" s="11" customFormat="1" ht="11.25">
      <c r="B127" s="144"/>
      <c r="D127" s="137" t="s">
        <v>149</v>
      </c>
      <c r="E127" s="145" t="s">
        <v>29</v>
      </c>
      <c r="F127" s="146" t="s">
        <v>198</v>
      </c>
      <c r="H127" s="147">
        <v>1</v>
      </c>
      <c r="I127" s="148"/>
      <c r="J127" s="148"/>
      <c r="M127" s="144"/>
      <c r="N127" s="149"/>
      <c r="X127" s="150"/>
      <c r="AT127" s="145" t="s">
        <v>149</v>
      </c>
      <c r="AU127" s="145" t="s">
        <v>81</v>
      </c>
      <c r="AV127" s="11" t="s">
        <v>83</v>
      </c>
      <c r="AW127" s="11" t="s">
        <v>5</v>
      </c>
      <c r="AX127" s="11" t="s">
        <v>81</v>
      </c>
      <c r="AY127" s="145" t="s">
        <v>134</v>
      </c>
    </row>
    <row r="128" spans="2:65" s="1" customFormat="1" ht="24.2" customHeight="1">
      <c r="B128" s="31"/>
      <c r="C128" s="123" t="s">
        <v>199</v>
      </c>
      <c r="D128" s="123" t="s">
        <v>138</v>
      </c>
      <c r="E128" s="124" t="s">
        <v>200</v>
      </c>
      <c r="F128" s="125" t="s">
        <v>201</v>
      </c>
      <c r="G128" s="126" t="s">
        <v>141</v>
      </c>
      <c r="H128" s="127">
        <v>1</v>
      </c>
      <c r="I128" s="128"/>
      <c r="J128" s="128"/>
      <c r="K128" s="129">
        <f>ROUND(P128*H128,2)</f>
        <v>0</v>
      </c>
      <c r="L128" s="125" t="s">
        <v>142</v>
      </c>
      <c r="M128" s="31"/>
      <c r="N128" s="130" t="s">
        <v>29</v>
      </c>
      <c r="O128" s="131" t="s">
        <v>42</v>
      </c>
      <c r="P128" s="132">
        <f>I128+J128</f>
        <v>0</v>
      </c>
      <c r="Q128" s="132">
        <f>ROUND(I128*H128,2)</f>
        <v>0</v>
      </c>
      <c r="R128" s="132">
        <f>ROUND(J128*H128,2)</f>
        <v>0</v>
      </c>
      <c r="T128" s="133">
        <f>S128*H128</f>
        <v>0</v>
      </c>
      <c r="U128" s="133">
        <v>0</v>
      </c>
      <c r="V128" s="133">
        <f>U128*H128</f>
        <v>0</v>
      </c>
      <c r="W128" s="133">
        <v>0</v>
      </c>
      <c r="X128" s="134">
        <f>W128*H128</f>
        <v>0</v>
      </c>
      <c r="AR128" s="135" t="s">
        <v>137</v>
      </c>
      <c r="AT128" s="135" t="s">
        <v>138</v>
      </c>
      <c r="AU128" s="135" t="s">
        <v>81</v>
      </c>
      <c r="AY128" s="16" t="s">
        <v>134</v>
      </c>
      <c r="BE128" s="136">
        <f>IF(O128="základní",K128,0)</f>
        <v>0</v>
      </c>
      <c r="BF128" s="136">
        <f>IF(O128="snížená",K128,0)</f>
        <v>0</v>
      </c>
      <c r="BG128" s="136">
        <f>IF(O128="zákl. přenesená",K128,0)</f>
        <v>0</v>
      </c>
      <c r="BH128" s="136">
        <f>IF(O128="sníž. přenesená",K128,0)</f>
        <v>0</v>
      </c>
      <c r="BI128" s="136">
        <f>IF(O128="nulová",K128,0)</f>
        <v>0</v>
      </c>
      <c r="BJ128" s="16" t="s">
        <v>81</v>
      </c>
      <c r="BK128" s="136">
        <f>ROUND(P128*H128,2)</f>
        <v>0</v>
      </c>
      <c r="BL128" s="16" t="s">
        <v>137</v>
      </c>
      <c r="BM128" s="135" t="s">
        <v>202</v>
      </c>
    </row>
    <row r="129" spans="2:65" s="1" customFormat="1" ht="11.25">
      <c r="B129" s="31"/>
      <c r="D129" s="137" t="s">
        <v>144</v>
      </c>
      <c r="F129" s="138" t="s">
        <v>201</v>
      </c>
      <c r="I129" s="139"/>
      <c r="J129" s="139"/>
      <c r="M129" s="31"/>
      <c r="N129" s="140"/>
      <c r="X129" s="52"/>
      <c r="AT129" s="16" t="s">
        <v>144</v>
      </c>
      <c r="AU129" s="16" t="s">
        <v>81</v>
      </c>
    </row>
    <row r="130" spans="2:65" s="1" customFormat="1" ht="11.25">
      <c r="B130" s="31"/>
      <c r="D130" s="141" t="s">
        <v>145</v>
      </c>
      <c r="F130" s="142" t="s">
        <v>203</v>
      </c>
      <c r="I130" s="139"/>
      <c r="J130" s="139"/>
      <c r="M130" s="31"/>
      <c r="N130" s="140"/>
      <c r="X130" s="52"/>
      <c r="AT130" s="16" t="s">
        <v>145</v>
      </c>
      <c r="AU130" s="16" t="s">
        <v>81</v>
      </c>
    </row>
    <row r="131" spans="2:65" s="1" customFormat="1" ht="29.25">
      <c r="B131" s="31"/>
      <c r="D131" s="137" t="s">
        <v>147</v>
      </c>
      <c r="F131" s="143" t="s">
        <v>204</v>
      </c>
      <c r="I131" s="139"/>
      <c r="J131" s="139"/>
      <c r="M131" s="31"/>
      <c r="N131" s="140"/>
      <c r="X131" s="52"/>
      <c r="AT131" s="16" t="s">
        <v>147</v>
      </c>
      <c r="AU131" s="16" t="s">
        <v>81</v>
      </c>
    </row>
    <row r="132" spans="2:65" s="11" customFormat="1" ht="11.25">
      <c r="B132" s="144"/>
      <c r="D132" s="137" t="s">
        <v>149</v>
      </c>
      <c r="E132" s="145" t="s">
        <v>29</v>
      </c>
      <c r="F132" s="146" t="s">
        <v>81</v>
      </c>
      <c r="H132" s="147">
        <v>1</v>
      </c>
      <c r="I132" s="148"/>
      <c r="J132" s="148"/>
      <c r="M132" s="144"/>
      <c r="N132" s="149"/>
      <c r="X132" s="150"/>
      <c r="AT132" s="145" t="s">
        <v>149</v>
      </c>
      <c r="AU132" s="145" t="s">
        <v>81</v>
      </c>
      <c r="AV132" s="11" t="s">
        <v>83</v>
      </c>
      <c r="AW132" s="11" t="s">
        <v>5</v>
      </c>
      <c r="AX132" s="11" t="s">
        <v>81</v>
      </c>
      <c r="AY132" s="145" t="s">
        <v>134</v>
      </c>
    </row>
    <row r="133" spans="2:65" s="1" customFormat="1" ht="24.2" customHeight="1">
      <c r="B133" s="31"/>
      <c r="C133" s="123" t="s">
        <v>205</v>
      </c>
      <c r="D133" s="123" t="s">
        <v>138</v>
      </c>
      <c r="E133" s="124" t="s">
        <v>206</v>
      </c>
      <c r="F133" s="125" t="s">
        <v>207</v>
      </c>
      <c r="G133" s="126" t="s">
        <v>141</v>
      </c>
      <c r="H133" s="127">
        <v>1</v>
      </c>
      <c r="I133" s="128"/>
      <c r="J133" s="128"/>
      <c r="K133" s="129">
        <f>ROUND(P133*H133,2)</f>
        <v>0</v>
      </c>
      <c r="L133" s="125" t="s">
        <v>142</v>
      </c>
      <c r="M133" s="31"/>
      <c r="N133" s="130" t="s">
        <v>29</v>
      </c>
      <c r="O133" s="131" t="s">
        <v>42</v>
      </c>
      <c r="P133" s="132">
        <f>I133+J133</f>
        <v>0</v>
      </c>
      <c r="Q133" s="132">
        <f>ROUND(I133*H133,2)</f>
        <v>0</v>
      </c>
      <c r="R133" s="132">
        <f>ROUND(J133*H133,2)</f>
        <v>0</v>
      </c>
      <c r="T133" s="133">
        <f>S133*H133</f>
        <v>0</v>
      </c>
      <c r="U133" s="133">
        <v>0</v>
      </c>
      <c r="V133" s="133">
        <f>U133*H133</f>
        <v>0</v>
      </c>
      <c r="W133" s="133">
        <v>0</v>
      </c>
      <c r="X133" s="134">
        <f>W133*H133</f>
        <v>0</v>
      </c>
      <c r="AR133" s="135" t="s">
        <v>208</v>
      </c>
      <c r="AT133" s="135" t="s">
        <v>138</v>
      </c>
      <c r="AU133" s="135" t="s">
        <v>81</v>
      </c>
      <c r="AY133" s="16" t="s">
        <v>134</v>
      </c>
      <c r="BE133" s="136">
        <f>IF(O133="základní",K133,0)</f>
        <v>0</v>
      </c>
      <c r="BF133" s="136">
        <f>IF(O133="snížená",K133,0)</f>
        <v>0</v>
      </c>
      <c r="BG133" s="136">
        <f>IF(O133="zákl. přenesená",K133,0)</f>
        <v>0</v>
      </c>
      <c r="BH133" s="136">
        <f>IF(O133="sníž. přenesená",K133,0)</f>
        <v>0</v>
      </c>
      <c r="BI133" s="136">
        <f>IF(O133="nulová",K133,0)</f>
        <v>0</v>
      </c>
      <c r="BJ133" s="16" t="s">
        <v>81</v>
      </c>
      <c r="BK133" s="136">
        <f>ROUND(P133*H133,2)</f>
        <v>0</v>
      </c>
      <c r="BL133" s="16" t="s">
        <v>208</v>
      </c>
      <c r="BM133" s="135" t="s">
        <v>209</v>
      </c>
    </row>
    <row r="134" spans="2:65" s="1" customFormat="1" ht="11.25">
      <c r="B134" s="31"/>
      <c r="D134" s="137" t="s">
        <v>144</v>
      </c>
      <c r="F134" s="138" t="s">
        <v>207</v>
      </c>
      <c r="I134" s="139"/>
      <c r="J134" s="139"/>
      <c r="M134" s="31"/>
      <c r="N134" s="140"/>
      <c r="X134" s="52"/>
      <c r="AT134" s="16" t="s">
        <v>144</v>
      </c>
      <c r="AU134" s="16" t="s">
        <v>81</v>
      </c>
    </row>
    <row r="135" spans="2:65" s="1" customFormat="1" ht="11.25">
      <c r="B135" s="31"/>
      <c r="D135" s="141" t="s">
        <v>145</v>
      </c>
      <c r="F135" s="142" t="s">
        <v>210</v>
      </c>
      <c r="I135" s="139"/>
      <c r="J135" s="139"/>
      <c r="M135" s="31"/>
      <c r="N135" s="140"/>
      <c r="X135" s="52"/>
      <c r="AT135" s="16" t="s">
        <v>145</v>
      </c>
      <c r="AU135" s="16" t="s">
        <v>81</v>
      </c>
    </row>
    <row r="136" spans="2:65" s="10" customFormat="1" ht="25.9" customHeight="1">
      <c r="B136" s="112"/>
      <c r="D136" s="113" t="s">
        <v>72</v>
      </c>
      <c r="E136" s="114" t="s">
        <v>211</v>
      </c>
      <c r="F136" s="114" t="s">
        <v>212</v>
      </c>
      <c r="I136" s="115"/>
      <c r="J136" s="115"/>
      <c r="K136" s="116">
        <f>BK136</f>
        <v>0</v>
      </c>
      <c r="M136" s="112"/>
      <c r="N136" s="117"/>
      <c r="Q136" s="118">
        <f>SUM(Q137:Q150)</f>
        <v>0</v>
      </c>
      <c r="R136" s="118">
        <f>SUM(R137:R150)</f>
        <v>0</v>
      </c>
      <c r="T136" s="119">
        <f>SUM(T137:T150)</f>
        <v>0</v>
      </c>
      <c r="V136" s="119">
        <f>SUM(V137:V150)</f>
        <v>0</v>
      </c>
      <c r="X136" s="120">
        <f>SUM(X137:X150)</f>
        <v>0</v>
      </c>
      <c r="AR136" s="113" t="s">
        <v>137</v>
      </c>
      <c r="AT136" s="121" t="s">
        <v>72</v>
      </c>
      <c r="AU136" s="121" t="s">
        <v>73</v>
      </c>
      <c r="AY136" s="113" t="s">
        <v>134</v>
      </c>
      <c r="BK136" s="122">
        <f>SUM(BK137:BK150)</f>
        <v>0</v>
      </c>
    </row>
    <row r="137" spans="2:65" s="1" customFormat="1" ht="24.2" customHeight="1">
      <c r="B137" s="31"/>
      <c r="C137" s="123" t="s">
        <v>213</v>
      </c>
      <c r="D137" s="123" t="s">
        <v>138</v>
      </c>
      <c r="E137" s="124" t="s">
        <v>214</v>
      </c>
      <c r="F137" s="125" t="s">
        <v>215</v>
      </c>
      <c r="G137" s="126" t="s">
        <v>141</v>
      </c>
      <c r="H137" s="127">
        <v>1</v>
      </c>
      <c r="I137" s="128"/>
      <c r="J137" s="128"/>
      <c r="K137" s="129">
        <f>ROUND(P137*H137,2)</f>
        <v>0</v>
      </c>
      <c r="L137" s="125" t="s">
        <v>142</v>
      </c>
      <c r="M137" s="31"/>
      <c r="N137" s="130" t="s">
        <v>29</v>
      </c>
      <c r="O137" s="131" t="s">
        <v>42</v>
      </c>
      <c r="P137" s="132">
        <f>I137+J137</f>
        <v>0</v>
      </c>
      <c r="Q137" s="132">
        <f>ROUND(I137*H137,2)</f>
        <v>0</v>
      </c>
      <c r="R137" s="132">
        <f>ROUND(J137*H137,2)</f>
        <v>0</v>
      </c>
      <c r="T137" s="133">
        <f>S137*H137</f>
        <v>0</v>
      </c>
      <c r="U137" s="133">
        <v>0</v>
      </c>
      <c r="V137" s="133">
        <f>U137*H137</f>
        <v>0</v>
      </c>
      <c r="W137" s="133">
        <v>0</v>
      </c>
      <c r="X137" s="134">
        <f>W137*H137</f>
        <v>0</v>
      </c>
      <c r="AR137" s="135" t="s">
        <v>137</v>
      </c>
      <c r="AT137" s="135" t="s">
        <v>138</v>
      </c>
      <c r="AU137" s="135" t="s">
        <v>81</v>
      </c>
      <c r="AY137" s="16" t="s">
        <v>134</v>
      </c>
      <c r="BE137" s="136">
        <f>IF(O137="základní",K137,0)</f>
        <v>0</v>
      </c>
      <c r="BF137" s="136">
        <f>IF(O137="snížená",K137,0)</f>
        <v>0</v>
      </c>
      <c r="BG137" s="136">
        <f>IF(O137="zákl. přenesená",K137,0)</f>
        <v>0</v>
      </c>
      <c r="BH137" s="136">
        <f>IF(O137="sníž. přenesená",K137,0)</f>
        <v>0</v>
      </c>
      <c r="BI137" s="136">
        <f>IF(O137="nulová",K137,0)</f>
        <v>0</v>
      </c>
      <c r="BJ137" s="16" t="s">
        <v>81</v>
      </c>
      <c r="BK137" s="136">
        <f>ROUND(P137*H137,2)</f>
        <v>0</v>
      </c>
      <c r="BL137" s="16" t="s">
        <v>137</v>
      </c>
      <c r="BM137" s="135" t="s">
        <v>216</v>
      </c>
    </row>
    <row r="138" spans="2:65" s="1" customFormat="1" ht="11.25">
      <c r="B138" s="31"/>
      <c r="D138" s="137" t="s">
        <v>144</v>
      </c>
      <c r="F138" s="138" t="s">
        <v>215</v>
      </c>
      <c r="I138" s="139"/>
      <c r="J138" s="139"/>
      <c r="M138" s="31"/>
      <c r="N138" s="140"/>
      <c r="X138" s="52"/>
      <c r="AT138" s="16" t="s">
        <v>144</v>
      </c>
      <c r="AU138" s="16" t="s">
        <v>81</v>
      </c>
    </row>
    <row r="139" spans="2:65" s="1" customFormat="1" ht="11.25">
      <c r="B139" s="31"/>
      <c r="D139" s="141" t="s">
        <v>145</v>
      </c>
      <c r="F139" s="142" t="s">
        <v>217</v>
      </c>
      <c r="I139" s="139"/>
      <c r="J139" s="139"/>
      <c r="M139" s="31"/>
      <c r="N139" s="140"/>
      <c r="X139" s="52"/>
      <c r="AT139" s="16" t="s">
        <v>145</v>
      </c>
      <c r="AU139" s="16" t="s">
        <v>81</v>
      </c>
    </row>
    <row r="140" spans="2:65" s="1" customFormat="1" ht="19.5">
      <c r="B140" s="31"/>
      <c r="D140" s="137" t="s">
        <v>147</v>
      </c>
      <c r="F140" s="143" t="s">
        <v>218</v>
      </c>
      <c r="I140" s="139"/>
      <c r="J140" s="139"/>
      <c r="M140" s="31"/>
      <c r="N140" s="140"/>
      <c r="X140" s="52"/>
      <c r="AT140" s="16" t="s">
        <v>147</v>
      </c>
      <c r="AU140" s="16" t="s">
        <v>81</v>
      </c>
    </row>
    <row r="141" spans="2:65" s="1" customFormat="1" ht="24.2" customHeight="1">
      <c r="B141" s="31"/>
      <c r="C141" s="123" t="s">
        <v>219</v>
      </c>
      <c r="D141" s="123" t="s">
        <v>138</v>
      </c>
      <c r="E141" s="124" t="s">
        <v>220</v>
      </c>
      <c r="F141" s="125" t="s">
        <v>221</v>
      </c>
      <c r="G141" s="126" t="s">
        <v>141</v>
      </c>
      <c r="H141" s="127">
        <v>1</v>
      </c>
      <c r="I141" s="128"/>
      <c r="J141" s="128"/>
      <c r="K141" s="129">
        <f>ROUND(P141*H141,2)</f>
        <v>0</v>
      </c>
      <c r="L141" s="125" t="s">
        <v>142</v>
      </c>
      <c r="M141" s="31"/>
      <c r="N141" s="130" t="s">
        <v>29</v>
      </c>
      <c r="O141" s="131" t="s">
        <v>42</v>
      </c>
      <c r="P141" s="132">
        <f>I141+J141</f>
        <v>0</v>
      </c>
      <c r="Q141" s="132">
        <f>ROUND(I141*H141,2)</f>
        <v>0</v>
      </c>
      <c r="R141" s="132">
        <f>ROUND(J141*H141,2)</f>
        <v>0</v>
      </c>
      <c r="T141" s="133">
        <f>S141*H141</f>
        <v>0</v>
      </c>
      <c r="U141" s="133">
        <v>0</v>
      </c>
      <c r="V141" s="133">
        <f>U141*H141</f>
        <v>0</v>
      </c>
      <c r="W141" s="133">
        <v>0</v>
      </c>
      <c r="X141" s="134">
        <f>W141*H141</f>
        <v>0</v>
      </c>
      <c r="AR141" s="135" t="s">
        <v>137</v>
      </c>
      <c r="AT141" s="135" t="s">
        <v>138</v>
      </c>
      <c r="AU141" s="135" t="s">
        <v>81</v>
      </c>
      <c r="AY141" s="16" t="s">
        <v>134</v>
      </c>
      <c r="BE141" s="136">
        <f>IF(O141="základní",K141,0)</f>
        <v>0</v>
      </c>
      <c r="BF141" s="136">
        <f>IF(O141="snížená",K141,0)</f>
        <v>0</v>
      </c>
      <c r="BG141" s="136">
        <f>IF(O141="zákl. přenesená",K141,0)</f>
        <v>0</v>
      </c>
      <c r="BH141" s="136">
        <f>IF(O141="sníž. přenesená",K141,0)</f>
        <v>0</v>
      </c>
      <c r="BI141" s="136">
        <f>IF(O141="nulová",K141,0)</f>
        <v>0</v>
      </c>
      <c r="BJ141" s="16" t="s">
        <v>81</v>
      </c>
      <c r="BK141" s="136">
        <f>ROUND(P141*H141,2)</f>
        <v>0</v>
      </c>
      <c r="BL141" s="16" t="s">
        <v>137</v>
      </c>
      <c r="BM141" s="135" t="s">
        <v>222</v>
      </c>
    </row>
    <row r="142" spans="2:65" s="1" customFormat="1" ht="11.25">
      <c r="B142" s="31"/>
      <c r="D142" s="137" t="s">
        <v>144</v>
      </c>
      <c r="F142" s="138" t="s">
        <v>221</v>
      </c>
      <c r="I142" s="139"/>
      <c r="J142" s="139"/>
      <c r="M142" s="31"/>
      <c r="N142" s="140"/>
      <c r="X142" s="52"/>
      <c r="AT142" s="16" t="s">
        <v>144</v>
      </c>
      <c r="AU142" s="16" t="s">
        <v>81</v>
      </c>
    </row>
    <row r="143" spans="2:65" s="1" customFormat="1" ht="11.25">
      <c r="B143" s="31"/>
      <c r="D143" s="141" t="s">
        <v>145</v>
      </c>
      <c r="F143" s="142" t="s">
        <v>223</v>
      </c>
      <c r="I143" s="139"/>
      <c r="J143" s="139"/>
      <c r="M143" s="31"/>
      <c r="N143" s="140"/>
      <c r="X143" s="52"/>
      <c r="AT143" s="16" t="s">
        <v>145</v>
      </c>
      <c r="AU143" s="16" t="s">
        <v>81</v>
      </c>
    </row>
    <row r="144" spans="2:65" s="1" customFormat="1" ht="24.2" customHeight="1">
      <c r="B144" s="31"/>
      <c r="C144" s="123" t="s">
        <v>224</v>
      </c>
      <c r="D144" s="123" t="s">
        <v>138</v>
      </c>
      <c r="E144" s="124" t="s">
        <v>225</v>
      </c>
      <c r="F144" s="125" t="s">
        <v>226</v>
      </c>
      <c r="G144" s="126" t="s">
        <v>141</v>
      </c>
      <c r="H144" s="127">
        <v>1</v>
      </c>
      <c r="I144" s="128"/>
      <c r="J144" s="128"/>
      <c r="K144" s="129">
        <f>ROUND(P144*H144,2)</f>
        <v>0</v>
      </c>
      <c r="L144" s="125" t="s">
        <v>142</v>
      </c>
      <c r="M144" s="31"/>
      <c r="N144" s="130" t="s">
        <v>29</v>
      </c>
      <c r="O144" s="131" t="s">
        <v>42</v>
      </c>
      <c r="P144" s="132">
        <f>I144+J144</f>
        <v>0</v>
      </c>
      <c r="Q144" s="132">
        <f>ROUND(I144*H144,2)</f>
        <v>0</v>
      </c>
      <c r="R144" s="132">
        <f>ROUND(J144*H144,2)</f>
        <v>0</v>
      </c>
      <c r="T144" s="133">
        <f>S144*H144</f>
        <v>0</v>
      </c>
      <c r="U144" s="133">
        <v>0</v>
      </c>
      <c r="V144" s="133">
        <f>U144*H144</f>
        <v>0</v>
      </c>
      <c r="W144" s="133">
        <v>0</v>
      </c>
      <c r="X144" s="134">
        <f>W144*H144</f>
        <v>0</v>
      </c>
      <c r="AR144" s="135" t="s">
        <v>137</v>
      </c>
      <c r="AT144" s="135" t="s">
        <v>138</v>
      </c>
      <c r="AU144" s="135" t="s">
        <v>81</v>
      </c>
      <c r="AY144" s="16" t="s">
        <v>134</v>
      </c>
      <c r="BE144" s="136">
        <f>IF(O144="základní",K144,0)</f>
        <v>0</v>
      </c>
      <c r="BF144" s="136">
        <f>IF(O144="snížená",K144,0)</f>
        <v>0</v>
      </c>
      <c r="BG144" s="136">
        <f>IF(O144="zákl. přenesená",K144,0)</f>
        <v>0</v>
      </c>
      <c r="BH144" s="136">
        <f>IF(O144="sníž. přenesená",K144,0)</f>
        <v>0</v>
      </c>
      <c r="BI144" s="136">
        <f>IF(O144="nulová",K144,0)</f>
        <v>0</v>
      </c>
      <c r="BJ144" s="16" t="s">
        <v>81</v>
      </c>
      <c r="BK144" s="136">
        <f>ROUND(P144*H144,2)</f>
        <v>0</v>
      </c>
      <c r="BL144" s="16" t="s">
        <v>137</v>
      </c>
      <c r="BM144" s="135" t="s">
        <v>227</v>
      </c>
    </row>
    <row r="145" spans="2:65" s="1" customFormat="1" ht="11.25">
      <c r="B145" s="31"/>
      <c r="D145" s="137" t="s">
        <v>144</v>
      </c>
      <c r="F145" s="138" t="s">
        <v>226</v>
      </c>
      <c r="I145" s="139"/>
      <c r="J145" s="139"/>
      <c r="M145" s="31"/>
      <c r="N145" s="140"/>
      <c r="X145" s="52"/>
      <c r="AT145" s="16" t="s">
        <v>144</v>
      </c>
      <c r="AU145" s="16" t="s">
        <v>81</v>
      </c>
    </row>
    <row r="146" spans="2:65" s="1" customFormat="1" ht="11.25">
      <c r="B146" s="31"/>
      <c r="D146" s="141" t="s">
        <v>145</v>
      </c>
      <c r="F146" s="142" t="s">
        <v>228</v>
      </c>
      <c r="I146" s="139"/>
      <c r="J146" s="139"/>
      <c r="M146" s="31"/>
      <c r="N146" s="140"/>
      <c r="X146" s="52"/>
      <c r="AT146" s="16" t="s">
        <v>145</v>
      </c>
      <c r="AU146" s="16" t="s">
        <v>81</v>
      </c>
    </row>
    <row r="147" spans="2:65" s="1" customFormat="1" ht="24.2" customHeight="1">
      <c r="B147" s="31"/>
      <c r="C147" s="123" t="s">
        <v>9</v>
      </c>
      <c r="D147" s="123" t="s">
        <v>138</v>
      </c>
      <c r="E147" s="124" t="s">
        <v>229</v>
      </c>
      <c r="F147" s="125" t="s">
        <v>230</v>
      </c>
      <c r="G147" s="126" t="s">
        <v>141</v>
      </c>
      <c r="H147" s="127">
        <v>1</v>
      </c>
      <c r="I147" s="128"/>
      <c r="J147" s="128"/>
      <c r="K147" s="129">
        <f>ROUND(P147*H147,2)</f>
        <v>0</v>
      </c>
      <c r="L147" s="125" t="s">
        <v>142</v>
      </c>
      <c r="M147" s="31"/>
      <c r="N147" s="130" t="s">
        <v>29</v>
      </c>
      <c r="O147" s="131" t="s">
        <v>42</v>
      </c>
      <c r="P147" s="132">
        <f>I147+J147</f>
        <v>0</v>
      </c>
      <c r="Q147" s="132">
        <f>ROUND(I147*H147,2)</f>
        <v>0</v>
      </c>
      <c r="R147" s="132">
        <f>ROUND(J147*H147,2)</f>
        <v>0</v>
      </c>
      <c r="T147" s="133">
        <f>S147*H147</f>
        <v>0</v>
      </c>
      <c r="U147" s="133">
        <v>0</v>
      </c>
      <c r="V147" s="133">
        <f>U147*H147</f>
        <v>0</v>
      </c>
      <c r="W147" s="133">
        <v>0</v>
      </c>
      <c r="X147" s="134">
        <f>W147*H147</f>
        <v>0</v>
      </c>
      <c r="AR147" s="135" t="s">
        <v>137</v>
      </c>
      <c r="AT147" s="135" t="s">
        <v>138</v>
      </c>
      <c r="AU147" s="135" t="s">
        <v>81</v>
      </c>
      <c r="AY147" s="16" t="s">
        <v>134</v>
      </c>
      <c r="BE147" s="136">
        <f>IF(O147="základní",K147,0)</f>
        <v>0</v>
      </c>
      <c r="BF147" s="136">
        <f>IF(O147="snížená",K147,0)</f>
        <v>0</v>
      </c>
      <c r="BG147" s="136">
        <f>IF(O147="zákl. přenesená",K147,0)</f>
        <v>0</v>
      </c>
      <c r="BH147" s="136">
        <f>IF(O147="sníž. přenesená",K147,0)</f>
        <v>0</v>
      </c>
      <c r="BI147" s="136">
        <f>IF(O147="nulová",K147,0)</f>
        <v>0</v>
      </c>
      <c r="BJ147" s="16" t="s">
        <v>81</v>
      </c>
      <c r="BK147" s="136">
        <f>ROUND(P147*H147,2)</f>
        <v>0</v>
      </c>
      <c r="BL147" s="16" t="s">
        <v>137</v>
      </c>
      <c r="BM147" s="135" t="s">
        <v>231</v>
      </c>
    </row>
    <row r="148" spans="2:65" s="1" customFormat="1" ht="11.25">
      <c r="B148" s="31"/>
      <c r="D148" s="137" t="s">
        <v>144</v>
      </c>
      <c r="F148" s="138" t="s">
        <v>230</v>
      </c>
      <c r="I148" s="139"/>
      <c r="J148" s="139"/>
      <c r="M148" s="31"/>
      <c r="N148" s="140"/>
      <c r="X148" s="52"/>
      <c r="AT148" s="16" t="s">
        <v>144</v>
      </c>
      <c r="AU148" s="16" t="s">
        <v>81</v>
      </c>
    </row>
    <row r="149" spans="2:65" s="1" customFormat="1" ht="11.25">
      <c r="B149" s="31"/>
      <c r="D149" s="141" t="s">
        <v>145</v>
      </c>
      <c r="F149" s="142" t="s">
        <v>232</v>
      </c>
      <c r="I149" s="139"/>
      <c r="J149" s="139"/>
      <c r="M149" s="31"/>
      <c r="N149" s="140"/>
      <c r="X149" s="52"/>
      <c r="AT149" s="16" t="s">
        <v>145</v>
      </c>
      <c r="AU149" s="16" t="s">
        <v>81</v>
      </c>
    </row>
    <row r="150" spans="2:65" s="11" customFormat="1" ht="11.25">
      <c r="B150" s="144"/>
      <c r="D150" s="137" t="s">
        <v>149</v>
      </c>
      <c r="E150" s="145" t="s">
        <v>29</v>
      </c>
      <c r="F150" s="146" t="s">
        <v>81</v>
      </c>
      <c r="H150" s="147">
        <v>1</v>
      </c>
      <c r="I150" s="148"/>
      <c r="J150" s="148"/>
      <c r="M150" s="144"/>
      <c r="N150" s="151"/>
      <c r="O150" s="152"/>
      <c r="P150" s="152"/>
      <c r="Q150" s="152"/>
      <c r="R150" s="152"/>
      <c r="S150" s="152"/>
      <c r="T150" s="152"/>
      <c r="U150" s="152"/>
      <c r="V150" s="152"/>
      <c r="W150" s="152"/>
      <c r="X150" s="153"/>
      <c r="AT150" s="145" t="s">
        <v>149</v>
      </c>
      <c r="AU150" s="145" t="s">
        <v>81</v>
      </c>
      <c r="AV150" s="11" t="s">
        <v>83</v>
      </c>
      <c r="AW150" s="11" t="s">
        <v>5</v>
      </c>
      <c r="AX150" s="11" t="s">
        <v>81</v>
      </c>
      <c r="AY150" s="145" t="s">
        <v>134</v>
      </c>
    </row>
    <row r="151" spans="2:65" s="1" customFormat="1" ht="6.95" customHeight="1">
      <c r="B151" s="40"/>
      <c r="C151" s="41"/>
      <c r="D151" s="41"/>
      <c r="E151" s="41"/>
      <c r="F151" s="41"/>
      <c r="G151" s="41"/>
      <c r="H151" s="41"/>
      <c r="I151" s="41"/>
      <c r="J151" s="41"/>
      <c r="K151" s="41"/>
      <c r="L151" s="41"/>
      <c r="M151" s="31"/>
    </row>
  </sheetData>
  <sheetProtection algorithmName="SHA-512" hashValue="X9OBD1wGBnSX0cVgno0zFW9D5cZzhtIhHwGdJyfGOxpkDTHImaGMurjcTzYQ7926z4iHZXcEHfKqwKjNlJPDVg==" saltValue="cGXUwXLeoBOmhUqq/tdiGDpV6XJM/MGgQ8WmwHQoBCrQWFh5dtqob69qJ0D4njhgL60P7zLeqboloCpyeTwetQ==" spinCount="100000" sheet="1" objects="1" scenarios="1" formatColumns="0" formatRows="0" autoFilter="0"/>
  <autoFilter ref="C84:L150" xr:uid="{00000000-0009-0000-0000-000001000000}"/>
  <mergeCells count="9">
    <mergeCell ref="E52:H52"/>
    <mergeCell ref="E75:H75"/>
    <mergeCell ref="E77:H77"/>
    <mergeCell ref="M2:Z2"/>
    <mergeCell ref="E7:H7"/>
    <mergeCell ref="E9:H9"/>
    <mergeCell ref="E18:H18"/>
    <mergeCell ref="E27:H27"/>
    <mergeCell ref="E50:H50"/>
  </mergeCells>
  <hyperlinks>
    <hyperlink ref="F90" r:id="rId1" xr:uid="{00000000-0004-0000-0100-000000000000}"/>
    <hyperlink ref="F95" r:id="rId2" xr:uid="{00000000-0004-0000-0100-000001000000}"/>
    <hyperlink ref="F100" r:id="rId3" xr:uid="{00000000-0004-0000-0100-000002000000}"/>
    <hyperlink ref="F104" r:id="rId4" xr:uid="{00000000-0004-0000-0100-000003000000}"/>
    <hyperlink ref="F108" r:id="rId5" xr:uid="{00000000-0004-0000-0100-000004000000}"/>
    <hyperlink ref="F112" r:id="rId6" xr:uid="{00000000-0004-0000-0100-000005000000}"/>
    <hyperlink ref="F117" r:id="rId7" xr:uid="{00000000-0004-0000-0100-000006000000}"/>
    <hyperlink ref="F121" r:id="rId8" xr:uid="{00000000-0004-0000-0100-000007000000}"/>
    <hyperlink ref="F125" r:id="rId9" xr:uid="{00000000-0004-0000-0100-000008000000}"/>
    <hyperlink ref="F130" r:id="rId10" xr:uid="{00000000-0004-0000-0100-000009000000}"/>
    <hyperlink ref="F135" r:id="rId11" xr:uid="{00000000-0004-0000-0100-00000A000000}"/>
    <hyperlink ref="F139" r:id="rId12" xr:uid="{00000000-0004-0000-0100-00000B000000}"/>
    <hyperlink ref="F143" r:id="rId13" xr:uid="{00000000-0004-0000-0100-00000C000000}"/>
    <hyperlink ref="F146" r:id="rId14" xr:uid="{00000000-0004-0000-0100-00000D000000}"/>
    <hyperlink ref="F149" r:id="rId15" xr:uid="{00000000-0004-0000-0100-00000E000000}"/>
  </hyperlinks>
  <pageMargins left="0.39374999999999999" right="0.39374999999999999" top="0.39374999999999999" bottom="0.39374999999999999" header="0" footer="0"/>
  <pageSetup paperSize="9" scale="78" fitToHeight="100" orientation="landscape" blackAndWhite="1" r:id="rId16"/>
  <headerFooter>
    <oddFooter>&amp;CStrana &amp;P z &amp;N</oddFooter>
  </headerFooter>
  <drawing r:id="rId17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242"/>
  <sheetViews>
    <sheetView showGridLines="0" topLeftCell="A136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15.5" customWidth="1"/>
    <col min="13" max="13" width="9.33203125" customWidth="1"/>
    <col min="14" max="14" width="10.83203125" hidden="1" customWidth="1"/>
    <col min="15" max="15" width="9.33203125" hidden="1"/>
    <col min="16" max="24" width="14.1640625" hidden="1" customWidth="1"/>
    <col min="25" max="25" width="12.33203125" hidden="1" customWidth="1"/>
    <col min="26" max="26" width="16.33203125" customWidth="1"/>
    <col min="27" max="27" width="12.33203125" customWidth="1"/>
    <col min="28" max="28" width="1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M2" s="216"/>
      <c r="N2" s="216"/>
      <c r="O2" s="216"/>
      <c r="P2" s="216"/>
      <c r="Q2" s="216"/>
      <c r="R2" s="216"/>
      <c r="S2" s="216"/>
      <c r="T2" s="216"/>
      <c r="U2" s="216"/>
      <c r="V2" s="216"/>
      <c r="W2" s="216"/>
      <c r="X2" s="216"/>
      <c r="Y2" s="216"/>
      <c r="Z2" s="216"/>
      <c r="AT2" s="16" t="s">
        <v>86</v>
      </c>
    </row>
    <row r="3" spans="2:4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9"/>
      <c r="AT3" s="16" t="s">
        <v>83</v>
      </c>
    </row>
    <row r="4" spans="2:46" ht="24.95" customHeight="1">
      <c r="B4" s="19"/>
      <c r="D4" s="20" t="s">
        <v>97</v>
      </c>
      <c r="M4" s="19"/>
      <c r="N4" s="85" t="s">
        <v>11</v>
      </c>
      <c r="AT4" s="16" t="s">
        <v>4</v>
      </c>
    </row>
    <row r="5" spans="2:46" ht="6.95" customHeight="1">
      <c r="B5" s="19"/>
      <c r="M5" s="19"/>
    </row>
    <row r="6" spans="2:46" ht="12" customHeight="1">
      <c r="B6" s="19"/>
      <c r="D6" s="26" t="s">
        <v>17</v>
      </c>
      <c r="M6" s="19"/>
    </row>
    <row r="7" spans="2:46" ht="16.5" customHeight="1">
      <c r="B7" s="19"/>
      <c r="E7" s="231" t="str">
        <f>'Rekapitulace stavby'!K6</f>
        <v>Šternberk – Most přes Sprchový potok (u tenisových kurtů)</v>
      </c>
      <c r="F7" s="232"/>
      <c r="G7" s="232"/>
      <c r="H7" s="232"/>
      <c r="M7" s="19"/>
    </row>
    <row r="8" spans="2:46" s="1" customFormat="1" ht="12" customHeight="1">
      <c r="B8" s="31"/>
      <c r="D8" s="26" t="s">
        <v>98</v>
      </c>
      <c r="M8" s="31"/>
    </row>
    <row r="9" spans="2:46" s="1" customFormat="1" ht="16.5" customHeight="1">
      <c r="B9" s="31"/>
      <c r="E9" s="194" t="s">
        <v>233</v>
      </c>
      <c r="F9" s="233"/>
      <c r="G9" s="233"/>
      <c r="H9" s="233"/>
      <c r="M9" s="31"/>
    </row>
    <row r="10" spans="2:46" s="1" customFormat="1" ht="11.25">
      <c r="B10" s="31"/>
      <c r="M10" s="31"/>
    </row>
    <row r="11" spans="2:46" s="1" customFormat="1" ht="12" customHeight="1">
      <c r="B11" s="31"/>
      <c r="D11" s="26" t="s">
        <v>19</v>
      </c>
      <c r="F11" s="24" t="s">
        <v>29</v>
      </c>
      <c r="I11" s="26" t="s">
        <v>21</v>
      </c>
      <c r="J11" s="24" t="s">
        <v>29</v>
      </c>
      <c r="M11" s="31"/>
    </row>
    <row r="12" spans="2:46" s="1" customFormat="1" ht="12" customHeight="1">
      <c r="B12" s="31"/>
      <c r="D12" s="26" t="s">
        <v>23</v>
      </c>
      <c r="F12" s="24" t="s">
        <v>24</v>
      </c>
      <c r="I12" s="26" t="s">
        <v>25</v>
      </c>
      <c r="J12" s="48" t="str">
        <f>'Rekapitulace stavby'!AN8</f>
        <v>10. 10. 2024</v>
      </c>
      <c r="M12" s="31"/>
    </row>
    <row r="13" spans="2:46" s="1" customFormat="1" ht="10.9" customHeight="1">
      <c r="B13" s="31"/>
      <c r="M13" s="31"/>
    </row>
    <row r="14" spans="2:46" s="1" customFormat="1" ht="12" customHeight="1">
      <c r="B14" s="31"/>
      <c r="D14" s="26" t="s">
        <v>27</v>
      </c>
      <c r="I14" s="26" t="s">
        <v>28</v>
      </c>
      <c r="J14" s="24" t="str">
        <f>IF('Rekapitulace stavby'!AN10="","",'Rekapitulace stavby'!AN10)</f>
        <v/>
      </c>
      <c r="M14" s="31"/>
    </row>
    <row r="15" spans="2:46" s="1" customFormat="1" ht="18" customHeight="1">
      <c r="B15" s="31"/>
      <c r="E15" s="24" t="str">
        <f>IF('Rekapitulace stavby'!E11="","",'Rekapitulace stavby'!E11)</f>
        <v xml:space="preserve"> </v>
      </c>
      <c r="I15" s="26" t="s">
        <v>30</v>
      </c>
      <c r="J15" s="24" t="str">
        <f>IF('Rekapitulace stavby'!AN11="","",'Rekapitulace stavby'!AN11)</f>
        <v/>
      </c>
      <c r="M15" s="31"/>
    </row>
    <row r="16" spans="2:46" s="1" customFormat="1" ht="6.95" customHeight="1">
      <c r="B16" s="31"/>
      <c r="M16" s="31"/>
    </row>
    <row r="17" spans="2:13" s="1" customFormat="1" ht="12" customHeight="1">
      <c r="B17" s="31"/>
      <c r="D17" s="26" t="s">
        <v>31</v>
      </c>
      <c r="I17" s="26" t="s">
        <v>28</v>
      </c>
      <c r="J17" s="27" t="str">
        <f>'Rekapitulace stavby'!AN13</f>
        <v>Vyplň údaj</v>
      </c>
      <c r="M17" s="31"/>
    </row>
    <row r="18" spans="2:13" s="1" customFormat="1" ht="18" customHeight="1">
      <c r="B18" s="31"/>
      <c r="E18" s="234" t="str">
        <f>'Rekapitulace stavby'!E14</f>
        <v>Vyplň údaj</v>
      </c>
      <c r="F18" s="215"/>
      <c r="G18" s="215"/>
      <c r="H18" s="215"/>
      <c r="I18" s="26" t="s">
        <v>30</v>
      </c>
      <c r="J18" s="27" t="str">
        <f>'Rekapitulace stavby'!AN14</f>
        <v>Vyplň údaj</v>
      </c>
      <c r="M18" s="31"/>
    </row>
    <row r="19" spans="2:13" s="1" customFormat="1" ht="6.95" customHeight="1">
      <c r="B19" s="31"/>
      <c r="M19" s="31"/>
    </row>
    <row r="20" spans="2:13" s="1" customFormat="1" ht="12" customHeight="1">
      <c r="B20" s="31"/>
      <c r="D20" s="26" t="s">
        <v>33</v>
      </c>
      <c r="I20" s="26" t="s">
        <v>28</v>
      </c>
      <c r="J20" s="24" t="s">
        <v>100</v>
      </c>
      <c r="M20" s="31"/>
    </row>
    <row r="21" spans="2:13" s="1" customFormat="1" ht="18" customHeight="1">
      <c r="B21" s="31"/>
      <c r="E21" s="24" t="s">
        <v>101</v>
      </c>
      <c r="I21" s="26" t="s">
        <v>30</v>
      </c>
      <c r="J21" s="24" t="s">
        <v>102</v>
      </c>
      <c r="M21" s="31"/>
    </row>
    <row r="22" spans="2:13" s="1" customFormat="1" ht="6.95" customHeight="1">
      <c r="B22" s="31"/>
      <c r="M22" s="31"/>
    </row>
    <row r="23" spans="2:13" s="1" customFormat="1" ht="12" customHeight="1">
      <c r="B23" s="31"/>
      <c r="D23" s="26" t="s">
        <v>34</v>
      </c>
      <c r="I23" s="26" t="s">
        <v>28</v>
      </c>
      <c r="J23" s="24" t="str">
        <f>IF('Rekapitulace stavby'!AN19="","",'Rekapitulace stavby'!AN19)</f>
        <v/>
      </c>
      <c r="M23" s="31"/>
    </row>
    <row r="24" spans="2:13" s="1" customFormat="1" ht="18" customHeight="1">
      <c r="B24" s="31"/>
      <c r="E24" s="24" t="str">
        <f>IF('Rekapitulace stavby'!E20="","",'Rekapitulace stavby'!E20)</f>
        <v xml:space="preserve"> </v>
      </c>
      <c r="I24" s="26" t="s">
        <v>30</v>
      </c>
      <c r="J24" s="24" t="str">
        <f>IF('Rekapitulace stavby'!AN20="","",'Rekapitulace stavby'!AN20)</f>
        <v/>
      </c>
      <c r="M24" s="31"/>
    </row>
    <row r="25" spans="2:13" s="1" customFormat="1" ht="6.95" customHeight="1">
      <c r="B25" s="31"/>
      <c r="M25" s="31"/>
    </row>
    <row r="26" spans="2:13" s="1" customFormat="1" ht="12" customHeight="1">
      <c r="B26" s="31"/>
      <c r="D26" s="26" t="s">
        <v>35</v>
      </c>
      <c r="M26" s="31"/>
    </row>
    <row r="27" spans="2:13" s="7" customFormat="1" ht="16.5" customHeight="1">
      <c r="B27" s="86"/>
      <c r="E27" s="220" t="s">
        <v>29</v>
      </c>
      <c r="F27" s="220"/>
      <c r="G27" s="220"/>
      <c r="H27" s="220"/>
      <c r="M27" s="86"/>
    </row>
    <row r="28" spans="2:13" s="1" customFormat="1" ht="6.95" customHeight="1">
      <c r="B28" s="31"/>
      <c r="M28" s="31"/>
    </row>
    <row r="29" spans="2:13" s="1" customFormat="1" ht="6.95" customHeight="1">
      <c r="B29" s="31"/>
      <c r="D29" s="49"/>
      <c r="E29" s="49"/>
      <c r="F29" s="49"/>
      <c r="G29" s="49"/>
      <c r="H29" s="49"/>
      <c r="I29" s="49"/>
      <c r="J29" s="49"/>
      <c r="K29" s="49"/>
      <c r="L29" s="49"/>
      <c r="M29" s="31"/>
    </row>
    <row r="30" spans="2:13" s="1" customFormat="1" ht="12.75">
      <c r="B30" s="31"/>
      <c r="E30" s="26" t="s">
        <v>103</v>
      </c>
      <c r="K30" s="87">
        <f>I61</f>
        <v>0</v>
      </c>
      <c r="M30" s="31"/>
    </row>
    <row r="31" spans="2:13" s="1" customFormat="1" ht="12.75">
      <c r="B31" s="31"/>
      <c r="E31" s="26" t="s">
        <v>104</v>
      </c>
      <c r="K31" s="87">
        <f>J61</f>
        <v>0</v>
      </c>
      <c r="M31" s="31"/>
    </row>
    <row r="32" spans="2:13" s="1" customFormat="1" ht="25.35" customHeight="1">
      <c r="B32" s="31"/>
      <c r="D32" s="88" t="s">
        <v>37</v>
      </c>
      <c r="K32" s="62">
        <f>ROUND(K86, 2)</f>
        <v>0</v>
      </c>
      <c r="M32" s="31"/>
    </row>
    <row r="33" spans="2:13" s="1" customFormat="1" ht="6.95" customHeight="1">
      <c r="B33" s="31"/>
      <c r="D33" s="49"/>
      <c r="E33" s="49"/>
      <c r="F33" s="49"/>
      <c r="G33" s="49"/>
      <c r="H33" s="49"/>
      <c r="I33" s="49"/>
      <c r="J33" s="49"/>
      <c r="K33" s="49"/>
      <c r="L33" s="49"/>
      <c r="M33" s="31"/>
    </row>
    <row r="34" spans="2:13" s="1" customFormat="1" ht="14.45" customHeight="1">
      <c r="B34" s="31"/>
      <c r="F34" s="34" t="s">
        <v>39</v>
      </c>
      <c r="I34" s="34" t="s">
        <v>38</v>
      </c>
      <c r="K34" s="34" t="s">
        <v>40</v>
      </c>
      <c r="M34" s="31"/>
    </row>
    <row r="35" spans="2:13" s="1" customFormat="1" ht="14.45" customHeight="1">
      <c r="B35" s="31"/>
      <c r="D35" s="51" t="s">
        <v>41</v>
      </c>
      <c r="E35" s="26" t="s">
        <v>42</v>
      </c>
      <c r="F35" s="87">
        <f>ROUND((SUM(BE86:BE241)),  2)</f>
        <v>0</v>
      </c>
      <c r="I35" s="89">
        <v>0.21</v>
      </c>
      <c r="K35" s="87">
        <f>ROUND(((SUM(BE86:BE241))*I35),  2)</f>
        <v>0</v>
      </c>
      <c r="M35" s="31"/>
    </row>
    <row r="36" spans="2:13" s="1" customFormat="1" ht="14.45" customHeight="1">
      <c r="B36" s="31"/>
      <c r="E36" s="26" t="s">
        <v>43</v>
      </c>
      <c r="F36" s="87">
        <f>ROUND((SUM(BF86:BF241)),  2)</f>
        <v>0</v>
      </c>
      <c r="I36" s="89">
        <v>0.15</v>
      </c>
      <c r="K36" s="87">
        <f>ROUND(((SUM(BF86:BF241))*I36),  2)</f>
        <v>0</v>
      </c>
      <c r="M36" s="31"/>
    </row>
    <row r="37" spans="2:13" s="1" customFormat="1" ht="14.45" hidden="1" customHeight="1">
      <c r="B37" s="31"/>
      <c r="E37" s="26" t="s">
        <v>44</v>
      </c>
      <c r="F37" s="87">
        <f>ROUND((SUM(BG86:BG241)),  2)</f>
        <v>0</v>
      </c>
      <c r="I37" s="89">
        <v>0.21</v>
      </c>
      <c r="K37" s="87">
        <f>0</f>
        <v>0</v>
      </c>
      <c r="M37" s="31"/>
    </row>
    <row r="38" spans="2:13" s="1" customFormat="1" ht="14.45" hidden="1" customHeight="1">
      <c r="B38" s="31"/>
      <c r="E38" s="26" t="s">
        <v>45</v>
      </c>
      <c r="F38" s="87">
        <f>ROUND((SUM(BH86:BH241)),  2)</f>
        <v>0</v>
      </c>
      <c r="I38" s="89">
        <v>0.15</v>
      </c>
      <c r="K38" s="87">
        <f>0</f>
        <v>0</v>
      </c>
      <c r="M38" s="31"/>
    </row>
    <row r="39" spans="2:13" s="1" customFormat="1" ht="14.45" hidden="1" customHeight="1">
      <c r="B39" s="31"/>
      <c r="E39" s="26" t="s">
        <v>46</v>
      </c>
      <c r="F39" s="87">
        <f>ROUND((SUM(BI86:BI241)),  2)</f>
        <v>0</v>
      </c>
      <c r="I39" s="89">
        <v>0</v>
      </c>
      <c r="K39" s="87">
        <f>0</f>
        <v>0</v>
      </c>
      <c r="M39" s="31"/>
    </row>
    <row r="40" spans="2:13" s="1" customFormat="1" ht="6.95" customHeight="1">
      <c r="B40" s="31"/>
      <c r="M40" s="31"/>
    </row>
    <row r="41" spans="2:13" s="1" customFormat="1" ht="25.35" customHeight="1">
      <c r="B41" s="31"/>
      <c r="C41" s="90"/>
      <c r="D41" s="91" t="s">
        <v>47</v>
      </c>
      <c r="E41" s="53"/>
      <c r="F41" s="53"/>
      <c r="G41" s="92" t="s">
        <v>48</v>
      </c>
      <c r="H41" s="93" t="s">
        <v>49</v>
      </c>
      <c r="I41" s="53"/>
      <c r="J41" s="53"/>
      <c r="K41" s="94">
        <f>SUM(K32:K39)</f>
        <v>0</v>
      </c>
      <c r="L41" s="95"/>
      <c r="M41" s="31"/>
    </row>
    <row r="42" spans="2:13" s="1" customFormat="1" ht="14.45" customHeight="1">
      <c r="B42" s="40"/>
      <c r="C42" s="41"/>
      <c r="D42" s="41"/>
      <c r="E42" s="41"/>
      <c r="F42" s="41"/>
      <c r="G42" s="41"/>
      <c r="H42" s="41"/>
      <c r="I42" s="41"/>
      <c r="J42" s="41"/>
      <c r="K42" s="41"/>
      <c r="L42" s="41"/>
      <c r="M42" s="31"/>
    </row>
    <row r="46" spans="2:13" s="1" customFormat="1" ht="6.95" hidden="1" customHeight="1"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43"/>
      <c r="M46" s="31"/>
    </row>
    <row r="47" spans="2:13" s="1" customFormat="1" ht="24.95" hidden="1" customHeight="1">
      <c r="B47" s="31"/>
      <c r="C47" s="20" t="s">
        <v>105</v>
      </c>
      <c r="M47" s="31"/>
    </row>
    <row r="48" spans="2:13" s="1" customFormat="1" ht="6.95" hidden="1" customHeight="1">
      <c r="B48" s="31"/>
      <c r="M48" s="31"/>
    </row>
    <row r="49" spans="2:47" s="1" customFormat="1" ht="12" hidden="1" customHeight="1">
      <c r="B49" s="31"/>
      <c r="C49" s="26" t="s">
        <v>17</v>
      </c>
      <c r="M49" s="31"/>
    </row>
    <row r="50" spans="2:47" s="1" customFormat="1" ht="16.5" hidden="1" customHeight="1">
      <c r="B50" s="31"/>
      <c r="E50" s="231" t="str">
        <f>E7</f>
        <v>Šternberk – Most přes Sprchový potok (u tenisových kurtů)</v>
      </c>
      <c r="F50" s="232"/>
      <c r="G50" s="232"/>
      <c r="H50" s="232"/>
      <c r="M50" s="31"/>
    </row>
    <row r="51" spans="2:47" s="1" customFormat="1" ht="12" hidden="1" customHeight="1">
      <c r="B51" s="31"/>
      <c r="C51" s="26" t="s">
        <v>98</v>
      </c>
      <c r="M51" s="31"/>
    </row>
    <row r="52" spans="2:47" s="1" customFormat="1" ht="16.5" hidden="1" customHeight="1">
      <c r="B52" s="31"/>
      <c r="E52" s="194" t="str">
        <f>E9</f>
        <v>SO 001 -  Demolice mostu ev.č. M10</v>
      </c>
      <c r="F52" s="233"/>
      <c r="G52" s="233"/>
      <c r="H52" s="233"/>
      <c r="M52" s="31"/>
    </row>
    <row r="53" spans="2:47" s="1" customFormat="1" ht="6.95" hidden="1" customHeight="1">
      <c r="B53" s="31"/>
      <c r="M53" s="31"/>
    </row>
    <row r="54" spans="2:47" s="1" customFormat="1" ht="12" hidden="1" customHeight="1">
      <c r="B54" s="31"/>
      <c r="C54" s="26" t="s">
        <v>23</v>
      </c>
      <c r="F54" s="24" t="str">
        <f>F12</f>
        <v xml:space="preserve"> </v>
      </c>
      <c r="I54" s="26" t="s">
        <v>25</v>
      </c>
      <c r="J54" s="48" t="str">
        <f>IF(J12="","",J12)</f>
        <v>10. 10. 2024</v>
      </c>
      <c r="M54" s="31"/>
    </row>
    <row r="55" spans="2:47" s="1" customFormat="1" ht="6.95" hidden="1" customHeight="1">
      <c r="B55" s="31"/>
      <c r="M55" s="31"/>
    </row>
    <row r="56" spans="2:47" s="1" customFormat="1" ht="15.2" hidden="1" customHeight="1">
      <c r="B56" s="31"/>
      <c r="C56" s="26" t="s">
        <v>27</v>
      </c>
      <c r="F56" s="24" t="str">
        <f>E15</f>
        <v xml:space="preserve"> </v>
      </c>
      <c r="I56" s="26" t="s">
        <v>33</v>
      </c>
      <c r="J56" s="29" t="str">
        <f>E21</f>
        <v>Midakon s.r.o</v>
      </c>
      <c r="M56" s="31"/>
    </row>
    <row r="57" spans="2:47" s="1" customFormat="1" ht="15.2" hidden="1" customHeight="1">
      <c r="B57" s="31"/>
      <c r="C57" s="26" t="s">
        <v>31</v>
      </c>
      <c r="F57" s="24" t="str">
        <f>IF(E18="","",E18)</f>
        <v>Vyplň údaj</v>
      </c>
      <c r="I57" s="26" t="s">
        <v>34</v>
      </c>
      <c r="J57" s="29" t="str">
        <f>E24</f>
        <v xml:space="preserve"> </v>
      </c>
      <c r="M57" s="31"/>
    </row>
    <row r="58" spans="2:47" s="1" customFormat="1" ht="10.35" hidden="1" customHeight="1">
      <c r="B58" s="31"/>
      <c r="M58" s="31"/>
    </row>
    <row r="59" spans="2:47" s="1" customFormat="1" ht="29.25" hidden="1" customHeight="1">
      <c r="B59" s="31"/>
      <c r="C59" s="96" t="s">
        <v>106</v>
      </c>
      <c r="D59" s="90"/>
      <c r="E59" s="90"/>
      <c r="F59" s="90"/>
      <c r="G59" s="90"/>
      <c r="H59" s="90"/>
      <c r="I59" s="97" t="s">
        <v>107</v>
      </c>
      <c r="J59" s="97" t="s">
        <v>108</v>
      </c>
      <c r="K59" s="97" t="s">
        <v>109</v>
      </c>
      <c r="L59" s="90"/>
      <c r="M59" s="31"/>
    </row>
    <row r="60" spans="2:47" s="1" customFormat="1" ht="10.35" hidden="1" customHeight="1">
      <c r="B60" s="31"/>
      <c r="M60" s="31"/>
    </row>
    <row r="61" spans="2:47" s="1" customFormat="1" ht="22.9" hidden="1" customHeight="1">
      <c r="B61" s="31"/>
      <c r="C61" s="98" t="s">
        <v>71</v>
      </c>
      <c r="I61" s="62">
        <f t="shared" ref="I61:J63" si="0">Q86</f>
        <v>0</v>
      </c>
      <c r="J61" s="62">
        <f t="shared" si="0"/>
        <v>0</v>
      </c>
      <c r="K61" s="62">
        <f>K86</f>
        <v>0</v>
      </c>
      <c r="M61" s="31"/>
      <c r="AU61" s="16" t="s">
        <v>110</v>
      </c>
    </row>
    <row r="62" spans="2:47" s="8" customFormat="1" ht="24.95" hidden="1" customHeight="1">
      <c r="B62" s="99"/>
      <c r="D62" s="100" t="s">
        <v>111</v>
      </c>
      <c r="E62" s="101"/>
      <c r="F62" s="101"/>
      <c r="G62" s="101"/>
      <c r="H62" s="101"/>
      <c r="I62" s="102">
        <f t="shared" si="0"/>
        <v>0</v>
      </c>
      <c r="J62" s="102">
        <f t="shared" si="0"/>
        <v>0</v>
      </c>
      <c r="K62" s="102">
        <f>K87</f>
        <v>0</v>
      </c>
      <c r="M62" s="99"/>
    </row>
    <row r="63" spans="2:47" s="12" customFormat="1" ht="19.899999999999999" hidden="1" customHeight="1">
      <c r="B63" s="154"/>
      <c r="D63" s="155" t="s">
        <v>234</v>
      </c>
      <c r="E63" s="156"/>
      <c r="F63" s="156"/>
      <c r="G63" s="156"/>
      <c r="H63" s="156"/>
      <c r="I63" s="157">
        <f t="shared" si="0"/>
        <v>0</v>
      </c>
      <c r="J63" s="157">
        <f t="shared" si="0"/>
        <v>0</v>
      </c>
      <c r="K63" s="157">
        <f>K88</f>
        <v>0</v>
      </c>
      <c r="M63" s="154"/>
    </row>
    <row r="64" spans="2:47" s="8" customFormat="1" ht="24.95" hidden="1" customHeight="1">
      <c r="B64" s="99"/>
      <c r="D64" s="100" t="s">
        <v>235</v>
      </c>
      <c r="E64" s="101"/>
      <c r="F64" s="101"/>
      <c r="G64" s="101"/>
      <c r="H64" s="101"/>
      <c r="I64" s="102">
        <f>Q93</f>
        <v>0</v>
      </c>
      <c r="J64" s="102">
        <f>R93</f>
        <v>0</v>
      </c>
      <c r="K64" s="102">
        <f>K93</f>
        <v>0</v>
      </c>
      <c r="M64" s="99"/>
    </row>
    <row r="65" spans="2:13" s="8" customFormat="1" ht="24.95" hidden="1" customHeight="1">
      <c r="B65" s="99"/>
      <c r="D65" s="100" t="s">
        <v>236</v>
      </c>
      <c r="E65" s="101"/>
      <c r="F65" s="101"/>
      <c r="G65" s="101"/>
      <c r="H65" s="101"/>
      <c r="I65" s="102">
        <f>Q177</f>
        <v>0</v>
      </c>
      <c r="J65" s="102">
        <f>R177</f>
        <v>0</v>
      </c>
      <c r="K65" s="102">
        <f>K177</f>
        <v>0</v>
      </c>
      <c r="M65" s="99"/>
    </row>
    <row r="66" spans="2:13" s="8" customFormat="1" ht="24.95" hidden="1" customHeight="1">
      <c r="B66" s="99"/>
      <c r="D66" s="100" t="s">
        <v>237</v>
      </c>
      <c r="E66" s="101"/>
      <c r="F66" s="101"/>
      <c r="G66" s="101"/>
      <c r="H66" s="101"/>
      <c r="I66" s="102">
        <f>Q214</f>
        <v>0</v>
      </c>
      <c r="J66" s="102">
        <f>R214</f>
        <v>0</v>
      </c>
      <c r="K66" s="102">
        <f>K214</f>
        <v>0</v>
      </c>
      <c r="M66" s="99"/>
    </row>
    <row r="67" spans="2:13" s="1" customFormat="1" ht="21.75" hidden="1" customHeight="1">
      <c r="B67" s="31"/>
      <c r="M67" s="31"/>
    </row>
    <row r="68" spans="2:13" s="1" customFormat="1" ht="6.95" hidden="1" customHeight="1">
      <c r="B68" s="40"/>
      <c r="C68" s="41"/>
      <c r="D68" s="41"/>
      <c r="E68" s="41"/>
      <c r="F68" s="41"/>
      <c r="G68" s="41"/>
      <c r="H68" s="41"/>
      <c r="I68" s="41"/>
      <c r="J68" s="41"/>
      <c r="K68" s="41"/>
      <c r="L68" s="41"/>
      <c r="M68" s="31"/>
    </row>
    <row r="69" spans="2:13" ht="11.25" hidden="1"/>
    <row r="70" spans="2:13" ht="11.25" hidden="1"/>
    <row r="71" spans="2:13" ht="11.25" hidden="1"/>
    <row r="72" spans="2:13" s="1" customFormat="1" ht="6.95" customHeight="1">
      <c r="B72" s="42"/>
      <c r="C72" s="43"/>
      <c r="D72" s="43"/>
      <c r="E72" s="43"/>
      <c r="F72" s="43"/>
      <c r="G72" s="43"/>
      <c r="H72" s="43"/>
      <c r="I72" s="43"/>
      <c r="J72" s="43"/>
      <c r="K72" s="43"/>
      <c r="L72" s="43"/>
      <c r="M72" s="31"/>
    </row>
    <row r="73" spans="2:13" s="1" customFormat="1" ht="24.95" customHeight="1">
      <c r="B73" s="31"/>
      <c r="C73" s="20" t="s">
        <v>115</v>
      </c>
      <c r="M73" s="31"/>
    </row>
    <row r="74" spans="2:13" s="1" customFormat="1" ht="6.95" customHeight="1">
      <c r="B74" s="31"/>
      <c r="M74" s="31"/>
    </row>
    <row r="75" spans="2:13" s="1" customFormat="1" ht="12" customHeight="1">
      <c r="B75" s="31"/>
      <c r="C75" s="26" t="s">
        <v>17</v>
      </c>
      <c r="M75" s="31"/>
    </row>
    <row r="76" spans="2:13" s="1" customFormat="1" ht="16.5" customHeight="1">
      <c r="B76" s="31"/>
      <c r="E76" s="231" t="str">
        <f>E7</f>
        <v>Šternberk – Most přes Sprchový potok (u tenisových kurtů)</v>
      </c>
      <c r="F76" s="232"/>
      <c r="G76" s="232"/>
      <c r="H76" s="232"/>
      <c r="M76" s="31"/>
    </row>
    <row r="77" spans="2:13" s="1" customFormat="1" ht="12" customHeight="1">
      <c r="B77" s="31"/>
      <c r="C77" s="26" t="s">
        <v>98</v>
      </c>
      <c r="M77" s="31"/>
    </row>
    <row r="78" spans="2:13" s="1" customFormat="1" ht="16.5" customHeight="1">
      <c r="B78" s="31"/>
      <c r="E78" s="194" t="str">
        <f>E9</f>
        <v>SO 001 -  Demolice mostu ev.č. M10</v>
      </c>
      <c r="F78" s="233"/>
      <c r="G78" s="233"/>
      <c r="H78" s="233"/>
      <c r="M78" s="31"/>
    </row>
    <row r="79" spans="2:13" s="1" customFormat="1" ht="6.95" customHeight="1">
      <c r="B79" s="31"/>
      <c r="M79" s="31"/>
    </row>
    <row r="80" spans="2:13" s="1" customFormat="1" ht="12" customHeight="1">
      <c r="B80" s="31"/>
      <c r="C80" s="26" t="s">
        <v>23</v>
      </c>
      <c r="F80" s="24" t="str">
        <f>F12</f>
        <v xml:space="preserve"> </v>
      </c>
      <c r="I80" s="26" t="s">
        <v>25</v>
      </c>
      <c r="J80" s="48" t="str">
        <f>IF(J12="","",J12)</f>
        <v>10. 10. 2024</v>
      </c>
      <c r="M80" s="31"/>
    </row>
    <row r="81" spans="2:65" s="1" customFormat="1" ht="6.95" customHeight="1">
      <c r="B81" s="31"/>
      <c r="M81" s="31"/>
    </row>
    <row r="82" spans="2:65" s="1" customFormat="1" ht="15.2" customHeight="1">
      <c r="B82" s="31"/>
      <c r="C82" s="26" t="s">
        <v>27</v>
      </c>
      <c r="F82" s="24" t="str">
        <f>E15</f>
        <v xml:space="preserve"> </v>
      </c>
      <c r="I82" s="26" t="s">
        <v>33</v>
      </c>
      <c r="J82" s="29" t="str">
        <f>E21</f>
        <v>Midakon s.r.o</v>
      </c>
      <c r="M82" s="31"/>
    </row>
    <row r="83" spans="2:65" s="1" customFormat="1" ht="15.2" customHeight="1">
      <c r="B83" s="31"/>
      <c r="C83" s="26" t="s">
        <v>31</v>
      </c>
      <c r="F83" s="24" t="str">
        <f>IF(E18="","",E18)</f>
        <v>Vyplň údaj</v>
      </c>
      <c r="I83" s="26" t="s">
        <v>34</v>
      </c>
      <c r="J83" s="29" t="str">
        <f>E24</f>
        <v xml:space="preserve"> </v>
      </c>
      <c r="M83" s="31"/>
    </row>
    <row r="84" spans="2:65" s="1" customFormat="1" ht="10.35" customHeight="1">
      <c r="B84" s="31"/>
      <c r="M84" s="31"/>
    </row>
    <row r="85" spans="2:65" s="9" customFormat="1" ht="29.25" customHeight="1">
      <c r="B85" s="103"/>
      <c r="C85" s="104" t="s">
        <v>116</v>
      </c>
      <c r="D85" s="105" t="s">
        <v>56</v>
      </c>
      <c r="E85" s="105" t="s">
        <v>52</v>
      </c>
      <c r="F85" s="105" t="s">
        <v>53</v>
      </c>
      <c r="G85" s="105" t="s">
        <v>117</v>
      </c>
      <c r="H85" s="105" t="s">
        <v>118</v>
      </c>
      <c r="I85" s="105" t="s">
        <v>119</v>
      </c>
      <c r="J85" s="105" t="s">
        <v>120</v>
      </c>
      <c r="K85" s="105" t="s">
        <v>109</v>
      </c>
      <c r="L85" s="106" t="s">
        <v>121</v>
      </c>
      <c r="M85" s="103"/>
      <c r="N85" s="55" t="s">
        <v>29</v>
      </c>
      <c r="O85" s="56" t="s">
        <v>41</v>
      </c>
      <c r="P85" s="56" t="s">
        <v>122</v>
      </c>
      <c r="Q85" s="56" t="s">
        <v>123</v>
      </c>
      <c r="R85" s="56" t="s">
        <v>124</v>
      </c>
      <c r="S85" s="56" t="s">
        <v>125</v>
      </c>
      <c r="T85" s="56" t="s">
        <v>126</v>
      </c>
      <c r="U85" s="56" t="s">
        <v>127</v>
      </c>
      <c r="V85" s="56" t="s">
        <v>128</v>
      </c>
      <c r="W85" s="56" t="s">
        <v>129</v>
      </c>
      <c r="X85" s="57" t="s">
        <v>130</v>
      </c>
    </row>
    <row r="86" spans="2:65" s="1" customFormat="1" ht="22.9" customHeight="1">
      <c r="B86" s="31"/>
      <c r="C86" s="60" t="s">
        <v>131</v>
      </c>
      <c r="K86" s="107">
        <f>BK86</f>
        <v>0</v>
      </c>
      <c r="M86" s="31"/>
      <c r="N86" s="58"/>
      <c r="O86" s="49"/>
      <c r="P86" s="49"/>
      <c r="Q86" s="108">
        <f>Q87+Q93+Q177+Q214</f>
        <v>0</v>
      </c>
      <c r="R86" s="108">
        <f>R87+R93+R177+R214</f>
        <v>0</v>
      </c>
      <c r="S86" s="49"/>
      <c r="T86" s="109">
        <f>T87+T93+T177+T214</f>
        <v>0</v>
      </c>
      <c r="U86" s="49"/>
      <c r="V86" s="109">
        <f>V87+V93+V177+V214</f>
        <v>4.9003109999999994</v>
      </c>
      <c r="W86" s="49"/>
      <c r="X86" s="110">
        <f>X87+X93+X177+X214</f>
        <v>143.69213540000004</v>
      </c>
      <c r="AT86" s="16" t="s">
        <v>72</v>
      </c>
      <c r="AU86" s="16" t="s">
        <v>110</v>
      </c>
      <c r="BK86" s="111">
        <f>BK87+BK93+BK177+BK214</f>
        <v>0</v>
      </c>
    </row>
    <row r="87" spans="2:65" s="10" customFormat="1" ht="25.9" customHeight="1">
      <c r="B87" s="112"/>
      <c r="D87" s="113" t="s">
        <v>72</v>
      </c>
      <c r="E87" s="114" t="s">
        <v>132</v>
      </c>
      <c r="F87" s="114" t="s">
        <v>133</v>
      </c>
      <c r="I87" s="115"/>
      <c r="J87" s="115"/>
      <c r="K87" s="116">
        <f>BK87</f>
        <v>0</v>
      </c>
      <c r="M87" s="112"/>
      <c r="N87" s="117"/>
      <c r="Q87" s="118">
        <f>Q88</f>
        <v>0</v>
      </c>
      <c r="R87" s="118">
        <f>R88</f>
        <v>0</v>
      </c>
      <c r="T87" s="119">
        <f>T88</f>
        <v>0</v>
      </c>
      <c r="V87" s="119">
        <f>V88</f>
        <v>0</v>
      </c>
      <c r="X87" s="120">
        <f>X88</f>
        <v>0.1275</v>
      </c>
      <c r="AR87" s="113" t="s">
        <v>81</v>
      </c>
      <c r="AT87" s="121" t="s">
        <v>72</v>
      </c>
      <c r="AU87" s="121" t="s">
        <v>73</v>
      </c>
      <c r="AY87" s="113" t="s">
        <v>134</v>
      </c>
      <c r="BK87" s="122">
        <f>BK88</f>
        <v>0</v>
      </c>
    </row>
    <row r="88" spans="2:65" s="10" customFormat="1" ht="22.9" customHeight="1">
      <c r="B88" s="112"/>
      <c r="D88" s="113" t="s">
        <v>72</v>
      </c>
      <c r="E88" s="158" t="s">
        <v>185</v>
      </c>
      <c r="F88" s="158" t="s">
        <v>238</v>
      </c>
      <c r="I88" s="115"/>
      <c r="J88" s="115"/>
      <c r="K88" s="159">
        <f>BK88</f>
        <v>0</v>
      </c>
      <c r="M88" s="112"/>
      <c r="N88" s="117"/>
      <c r="Q88" s="118">
        <f>SUM(Q89:Q92)</f>
        <v>0</v>
      </c>
      <c r="R88" s="118">
        <f>SUM(R89:R92)</f>
        <v>0</v>
      </c>
      <c r="T88" s="119">
        <f>SUM(T89:T92)</f>
        <v>0</v>
      </c>
      <c r="V88" s="119">
        <f>SUM(V89:V92)</f>
        <v>0</v>
      </c>
      <c r="X88" s="120">
        <f>SUM(X89:X92)</f>
        <v>0.1275</v>
      </c>
      <c r="AR88" s="113" t="s">
        <v>81</v>
      </c>
      <c r="AT88" s="121" t="s">
        <v>72</v>
      </c>
      <c r="AU88" s="121" t="s">
        <v>81</v>
      </c>
      <c r="AY88" s="113" t="s">
        <v>134</v>
      </c>
      <c r="BK88" s="122">
        <f>SUM(BK89:BK92)</f>
        <v>0</v>
      </c>
    </row>
    <row r="89" spans="2:65" s="1" customFormat="1" ht="24.2" customHeight="1">
      <c r="B89" s="31"/>
      <c r="C89" s="123" t="s">
        <v>81</v>
      </c>
      <c r="D89" s="123" t="s">
        <v>138</v>
      </c>
      <c r="E89" s="124" t="s">
        <v>239</v>
      </c>
      <c r="F89" s="125" t="s">
        <v>240</v>
      </c>
      <c r="G89" s="126" t="s">
        <v>241</v>
      </c>
      <c r="H89" s="127">
        <v>8.5</v>
      </c>
      <c r="I89" s="128"/>
      <c r="J89" s="128"/>
      <c r="K89" s="129">
        <f>ROUND(P89*H89,2)</f>
        <v>0</v>
      </c>
      <c r="L89" s="125" t="s">
        <v>142</v>
      </c>
      <c r="M89" s="31"/>
      <c r="N89" s="130" t="s">
        <v>29</v>
      </c>
      <c r="O89" s="131" t="s">
        <v>42</v>
      </c>
      <c r="P89" s="132">
        <f>I89+J89</f>
        <v>0</v>
      </c>
      <c r="Q89" s="132">
        <f>ROUND(I89*H89,2)</f>
        <v>0</v>
      </c>
      <c r="R89" s="132">
        <f>ROUND(J89*H89,2)</f>
        <v>0</v>
      </c>
      <c r="T89" s="133">
        <f>S89*H89</f>
        <v>0</v>
      </c>
      <c r="U89" s="133">
        <v>0</v>
      </c>
      <c r="V89" s="133">
        <f>U89*H89</f>
        <v>0</v>
      </c>
      <c r="W89" s="133">
        <v>1.4999999999999999E-2</v>
      </c>
      <c r="X89" s="134">
        <f>W89*H89</f>
        <v>0.1275</v>
      </c>
      <c r="AR89" s="135" t="s">
        <v>137</v>
      </c>
      <c r="AT89" s="135" t="s">
        <v>138</v>
      </c>
      <c r="AU89" s="135" t="s">
        <v>83</v>
      </c>
      <c r="AY89" s="16" t="s">
        <v>134</v>
      </c>
      <c r="BE89" s="136">
        <f>IF(O89="základní",K89,0)</f>
        <v>0</v>
      </c>
      <c r="BF89" s="136">
        <f>IF(O89="snížená",K89,0)</f>
        <v>0</v>
      </c>
      <c r="BG89" s="136">
        <f>IF(O89="zákl. přenesená",K89,0)</f>
        <v>0</v>
      </c>
      <c r="BH89" s="136">
        <f>IF(O89="sníž. přenesená",K89,0)</f>
        <v>0</v>
      </c>
      <c r="BI89" s="136">
        <f>IF(O89="nulová",K89,0)</f>
        <v>0</v>
      </c>
      <c r="BJ89" s="16" t="s">
        <v>81</v>
      </c>
      <c r="BK89" s="136">
        <f>ROUND(P89*H89,2)</f>
        <v>0</v>
      </c>
      <c r="BL89" s="16" t="s">
        <v>137</v>
      </c>
      <c r="BM89" s="135" t="s">
        <v>242</v>
      </c>
    </row>
    <row r="90" spans="2:65" s="1" customFormat="1" ht="11.25">
      <c r="B90" s="31"/>
      <c r="D90" s="137" t="s">
        <v>144</v>
      </c>
      <c r="F90" s="138" t="s">
        <v>243</v>
      </c>
      <c r="I90" s="139"/>
      <c r="J90" s="139"/>
      <c r="M90" s="31"/>
      <c r="N90" s="140"/>
      <c r="X90" s="52"/>
      <c r="AT90" s="16" t="s">
        <v>144</v>
      </c>
      <c r="AU90" s="16" t="s">
        <v>83</v>
      </c>
    </row>
    <row r="91" spans="2:65" s="1" customFormat="1" ht="11.25">
      <c r="B91" s="31"/>
      <c r="D91" s="141" t="s">
        <v>145</v>
      </c>
      <c r="F91" s="142" t="s">
        <v>244</v>
      </c>
      <c r="I91" s="139"/>
      <c r="J91" s="139"/>
      <c r="M91" s="31"/>
      <c r="N91" s="140"/>
      <c r="X91" s="52"/>
      <c r="AT91" s="16" t="s">
        <v>145</v>
      </c>
      <c r="AU91" s="16" t="s">
        <v>83</v>
      </c>
    </row>
    <row r="92" spans="2:65" s="1" customFormat="1" ht="19.5">
      <c r="B92" s="31"/>
      <c r="D92" s="137" t="s">
        <v>147</v>
      </c>
      <c r="F92" s="143" t="s">
        <v>245</v>
      </c>
      <c r="I92" s="139"/>
      <c r="J92" s="139"/>
      <c r="M92" s="31"/>
      <c r="N92" s="140"/>
      <c r="X92" s="52"/>
      <c r="AT92" s="16" t="s">
        <v>147</v>
      </c>
      <c r="AU92" s="16" t="s">
        <v>83</v>
      </c>
    </row>
    <row r="93" spans="2:65" s="10" customFormat="1" ht="25.9" customHeight="1">
      <c r="B93" s="112"/>
      <c r="D93" s="113" t="s">
        <v>72</v>
      </c>
      <c r="E93" s="114" t="s">
        <v>81</v>
      </c>
      <c r="F93" s="114" t="s">
        <v>246</v>
      </c>
      <c r="I93" s="115"/>
      <c r="J93" s="115"/>
      <c r="K93" s="116">
        <f>BK93</f>
        <v>0</v>
      </c>
      <c r="M93" s="112"/>
      <c r="N93" s="117"/>
      <c r="Q93" s="118">
        <f>SUM(Q94:Q176)</f>
        <v>0</v>
      </c>
      <c r="R93" s="118">
        <f>SUM(R94:R176)</f>
        <v>0</v>
      </c>
      <c r="T93" s="119">
        <f>SUM(T94:T176)</f>
        <v>0</v>
      </c>
      <c r="V93" s="119">
        <f>SUM(V94:V176)</f>
        <v>0.59355999999999998</v>
      </c>
      <c r="X93" s="120">
        <f>SUM(X94:X176)</f>
        <v>47.236000000000004</v>
      </c>
      <c r="AR93" s="113" t="s">
        <v>137</v>
      </c>
      <c r="AT93" s="121" t="s">
        <v>72</v>
      </c>
      <c r="AU93" s="121" t="s">
        <v>73</v>
      </c>
      <c r="AY93" s="113" t="s">
        <v>134</v>
      </c>
      <c r="BK93" s="122">
        <f>SUM(BK94:BK176)</f>
        <v>0</v>
      </c>
    </row>
    <row r="94" spans="2:65" s="1" customFormat="1" ht="24.2" customHeight="1">
      <c r="B94" s="31"/>
      <c r="C94" s="123" t="s">
        <v>83</v>
      </c>
      <c r="D94" s="123" t="s">
        <v>138</v>
      </c>
      <c r="E94" s="124" t="s">
        <v>247</v>
      </c>
      <c r="F94" s="125" t="s">
        <v>248</v>
      </c>
      <c r="G94" s="126" t="s">
        <v>249</v>
      </c>
      <c r="H94" s="127">
        <v>3</v>
      </c>
      <c r="I94" s="128"/>
      <c r="J94" s="128"/>
      <c r="K94" s="129">
        <f>ROUND(P94*H94,2)</f>
        <v>0</v>
      </c>
      <c r="L94" s="125" t="s">
        <v>142</v>
      </c>
      <c r="M94" s="31"/>
      <c r="N94" s="130" t="s">
        <v>29</v>
      </c>
      <c r="O94" s="131" t="s">
        <v>42</v>
      </c>
      <c r="P94" s="132">
        <f>I94+J94</f>
        <v>0</v>
      </c>
      <c r="Q94" s="132">
        <f>ROUND(I94*H94,2)</f>
        <v>0</v>
      </c>
      <c r="R94" s="132">
        <f>ROUND(J94*H94,2)</f>
        <v>0</v>
      </c>
      <c r="T94" s="133">
        <f>S94*H94</f>
        <v>0</v>
      </c>
      <c r="U94" s="133">
        <v>0</v>
      </c>
      <c r="V94" s="133">
        <f>U94*H94</f>
        <v>0</v>
      </c>
      <c r="W94" s="133">
        <v>0</v>
      </c>
      <c r="X94" s="134">
        <f>W94*H94</f>
        <v>0</v>
      </c>
      <c r="AR94" s="135" t="s">
        <v>250</v>
      </c>
      <c r="AT94" s="135" t="s">
        <v>138</v>
      </c>
      <c r="AU94" s="135" t="s">
        <v>81</v>
      </c>
      <c r="AY94" s="16" t="s">
        <v>134</v>
      </c>
      <c r="BE94" s="136">
        <f>IF(O94="základní",K94,0)</f>
        <v>0</v>
      </c>
      <c r="BF94" s="136">
        <f>IF(O94="snížená",K94,0)</f>
        <v>0</v>
      </c>
      <c r="BG94" s="136">
        <f>IF(O94="zákl. přenesená",K94,0)</f>
        <v>0</v>
      </c>
      <c r="BH94" s="136">
        <f>IF(O94="sníž. přenesená",K94,0)</f>
        <v>0</v>
      </c>
      <c r="BI94" s="136">
        <f>IF(O94="nulová",K94,0)</f>
        <v>0</v>
      </c>
      <c r="BJ94" s="16" t="s">
        <v>81</v>
      </c>
      <c r="BK94" s="136">
        <f>ROUND(P94*H94,2)</f>
        <v>0</v>
      </c>
      <c r="BL94" s="16" t="s">
        <v>250</v>
      </c>
      <c r="BM94" s="135" t="s">
        <v>251</v>
      </c>
    </row>
    <row r="95" spans="2:65" s="1" customFormat="1" ht="11.25">
      <c r="B95" s="31"/>
      <c r="D95" s="137" t="s">
        <v>144</v>
      </c>
      <c r="F95" s="138" t="s">
        <v>252</v>
      </c>
      <c r="I95" s="139"/>
      <c r="J95" s="139"/>
      <c r="M95" s="31"/>
      <c r="N95" s="140"/>
      <c r="X95" s="52"/>
      <c r="AT95" s="16" t="s">
        <v>144</v>
      </c>
      <c r="AU95" s="16" t="s">
        <v>81</v>
      </c>
    </row>
    <row r="96" spans="2:65" s="1" customFormat="1" ht="11.25">
      <c r="B96" s="31"/>
      <c r="D96" s="141" t="s">
        <v>145</v>
      </c>
      <c r="F96" s="142" t="s">
        <v>253</v>
      </c>
      <c r="I96" s="139"/>
      <c r="J96" s="139"/>
      <c r="M96" s="31"/>
      <c r="N96" s="140"/>
      <c r="X96" s="52"/>
      <c r="AT96" s="16" t="s">
        <v>145</v>
      </c>
      <c r="AU96" s="16" t="s">
        <v>81</v>
      </c>
    </row>
    <row r="97" spans="2:65" s="1" customFormat="1" ht="24.2" customHeight="1">
      <c r="B97" s="31"/>
      <c r="C97" s="123" t="s">
        <v>156</v>
      </c>
      <c r="D97" s="123" t="s">
        <v>138</v>
      </c>
      <c r="E97" s="124" t="s">
        <v>254</v>
      </c>
      <c r="F97" s="125" t="s">
        <v>255</v>
      </c>
      <c r="G97" s="126" t="s">
        <v>249</v>
      </c>
      <c r="H97" s="127">
        <v>1</v>
      </c>
      <c r="I97" s="128"/>
      <c r="J97" s="128"/>
      <c r="K97" s="129">
        <f>ROUND(P97*H97,2)</f>
        <v>0</v>
      </c>
      <c r="L97" s="125" t="s">
        <v>142</v>
      </c>
      <c r="M97" s="31"/>
      <c r="N97" s="130" t="s">
        <v>29</v>
      </c>
      <c r="O97" s="131" t="s">
        <v>42</v>
      </c>
      <c r="P97" s="132">
        <f>I97+J97</f>
        <v>0</v>
      </c>
      <c r="Q97" s="132">
        <f>ROUND(I97*H97,2)</f>
        <v>0</v>
      </c>
      <c r="R97" s="132">
        <f>ROUND(J97*H97,2)</f>
        <v>0</v>
      </c>
      <c r="T97" s="133">
        <f>S97*H97</f>
        <v>0</v>
      </c>
      <c r="U97" s="133">
        <v>0</v>
      </c>
      <c r="V97" s="133">
        <f>U97*H97</f>
        <v>0</v>
      </c>
      <c r="W97" s="133">
        <v>0</v>
      </c>
      <c r="X97" s="134">
        <f>W97*H97</f>
        <v>0</v>
      </c>
      <c r="AR97" s="135" t="s">
        <v>250</v>
      </c>
      <c r="AT97" s="135" t="s">
        <v>138</v>
      </c>
      <c r="AU97" s="135" t="s">
        <v>81</v>
      </c>
      <c r="AY97" s="16" t="s">
        <v>134</v>
      </c>
      <c r="BE97" s="136">
        <f>IF(O97="základní",K97,0)</f>
        <v>0</v>
      </c>
      <c r="BF97" s="136">
        <f>IF(O97="snížená",K97,0)</f>
        <v>0</v>
      </c>
      <c r="BG97" s="136">
        <f>IF(O97="zákl. přenesená",K97,0)</f>
        <v>0</v>
      </c>
      <c r="BH97" s="136">
        <f>IF(O97="sníž. přenesená",K97,0)</f>
        <v>0</v>
      </c>
      <c r="BI97" s="136">
        <f>IF(O97="nulová",K97,0)</f>
        <v>0</v>
      </c>
      <c r="BJ97" s="16" t="s">
        <v>81</v>
      </c>
      <c r="BK97" s="136">
        <f>ROUND(P97*H97,2)</f>
        <v>0</v>
      </c>
      <c r="BL97" s="16" t="s">
        <v>250</v>
      </c>
      <c r="BM97" s="135" t="s">
        <v>256</v>
      </c>
    </row>
    <row r="98" spans="2:65" s="1" customFormat="1" ht="11.25">
      <c r="B98" s="31"/>
      <c r="D98" s="137" t="s">
        <v>144</v>
      </c>
      <c r="F98" s="138" t="s">
        <v>257</v>
      </c>
      <c r="I98" s="139"/>
      <c r="J98" s="139"/>
      <c r="M98" s="31"/>
      <c r="N98" s="140"/>
      <c r="X98" s="52"/>
      <c r="AT98" s="16" t="s">
        <v>144</v>
      </c>
      <c r="AU98" s="16" t="s">
        <v>81</v>
      </c>
    </row>
    <row r="99" spans="2:65" s="1" customFormat="1" ht="11.25">
      <c r="B99" s="31"/>
      <c r="D99" s="141" t="s">
        <v>145</v>
      </c>
      <c r="F99" s="142" t="s">
        <v>258</v>
      </c>
      <c r="I99" s="139"/>
      <c r="J99" s="139"/>
      <c r="M99" s="31"/>
      <c r="N99" s="140"/>
      <c r="X99" s="52"/>
      <c r="AT99" s="16" t="s">
        <v>145</v>
      </c>
      <c r="AU99" s="16" t="s">
        <v>81</v>
      </c>
    </row>
    <row r="100" spans="2:65" s="1" customFormat="1" ht="24.2" customHeight="1">
      <c r="B100" s="31"/>
      <c r="C100" s="123" t="s">
        <v>137</v>
      </c>
      <c r="D100" s="123" t="s">
        <v>138</v>
      </c>
      <c r="E100" s="124" t="s">
        <v>259</v>
      </c>
      <c r="F100" s="125" t="s">
        <v>260</v>
      </c>
      <c r="G100" s="126" t="s">
        <v>249</v>
      </c>
      <c r="H100" s="127">
        <v>3</v>
      </c>
      <c r="I100" s="128"/>
      <c r="J100" s="128"/>
      <c r="K100" s="129">
        <f>ROUND(P100*H100,2)</f>
        <v>0</v>
      </c>
      <c r="L100" s="125" t="s">
        <v>142</v>
      </c>
      <c r="M100" s="31"/>
      <c r="N100" s="130" t="s">
        <v>29</v>
      </c>
      <c r="O100" s="131" t="s">
        <v>42</v>
      </c>
      <c r="P100" s="132">
        <f>I100+J100</f>
        <v>0</v>
      </c>
      <c r="Q100" s="132">
        <f>ROUND(I100*H100,2)</f>
        <v>0</v>
      </c>
      <c r="R100" s="132">
        <f>ROUND(J100*H100,2)</f>
        <v>0</v>
      </c>
      <c r="T100" s="133">
        <f>S100*H100</f>
        <v>0</v>
      </c>
      <c r="U100" s="133">
        <v>0</v>
      </c>
      <c r="V100" s="133">
        <f>U100*H100</f>
        <v>0</v>
      </c>
      <c r="W100" s="133">
        <v>0</v>
      </c>
      <c r="X100" s="134">
        <f>W100*H100</f>
        <v>0</v>
      </c>
      <c r="AR100" s="135" t="s">
        <v>250</v>
      </c>
      <c r="AT100" s="135" t="s">
        <v>138</v>
      </c>
      <c r="AU100" s="135" t="s">
        <v>81</v>
      </c>
      <c r="AY100" s="16" t="s">
        <v>134</v>
      </c>
      <c r="BE100" s="136">
        <f>IF(O100="základní",K100,0)</f>
        <v>0</v>
      </c>
      <c r="BF100" s="136">
        <f>IF(O100="snížená",K100,0)</f>
        <v>0</v>
      </c>
      <c r="BG100" s="136">
        <f>IF(O100="zákl. přenesená",K100,0)</f>
        <v>0</v>
      </c>
      <c r="BH100" s="136">
        <f>IF(O100="sníž. přenesená",K100,0)</f>
        <v>0</v>
      </c>
      <c r="BI100" s="136">
        <f>IF(O100="nulová",K100,0)</f>
        <v>0</v>
      </c>
      <c r="BJ100" s="16" t="s">
        <v>81</v>
      </c>
      <c r="BK100" s="136">
        <f>ROUND(P100*H100,2)</f>
        <v>0</v>
      </c>
      <c r="BL100" s="16" t="s">
        <v>250</v>
      </c>
      <c r="BM100" s="135" t="s">
        <v>261</v>
      </c>
    </row>
    <row r="101" spans="2:65" s="1" customFormat="1" ht="11.25">
      <c r="B101" s="31"/>
      <c r="D101" s="137" t="s">
        <v>144</v>
      </c>
      <c r="F101" s="138" t="s">
        <v>262</v>
      </c>
      <c r="I101" s="139"/>
      <c r="J101" s="139"/>
      <c r="M101" s="31"/>
      <c r="N101" s="140"/>
      <c r="X101" s="52"/>
      <c r="AT101" s="16" t="s">
        <v>144</v>
      </c>
      <c r="AU101" s="16" t="s">
        <v>81</v>
      </c>
    </row>
    <row r="102" spans="2:65" s="1" customFormat="1" ht="11.25">
      <c r="B102" s="31"/>
      <c r="D102" s="141" t="s">
        <v>145</v>
      </c>
      <c r="F102" s="142" t="s">
        <v>263</v>
      </c>
      <c r="I102" s="139"/>
      <c r="J102" s="139"/>
      <c r="M102" s="31"/>
      <c r="N102" s="140"/>
      <c r="X102" s="52"/>
      <c r="AT102" s="16" t="s">
        <v>145</v>
      </c>
      <c r="AU102" s="16" t="s">
        <v>81</v>
      </c>
    </row>
    <row r="103" spans="2:65" s="1" customFormat="1" ht="24.2" customHeight="1">
      <c r="B103" s="31"/>
      <c r="C103" s="123" t="s">
        <v>166</v>
      </c>
      <c r="D103" s="123" t="s">
        <v>138</v>
      </c>
      <c r="E103" s="124" t="s">
        <v>264</v>
      </c>
      <c r="F103" s="125" t="s">
        <v>265</v>
      </c>
      <c r="G103" s="126" t="s">
        <v>266</v>
      </c>
      <c r="H103" s="127">
        <v>1</v>
      </c>
      <c r="I103" s="128"/>
      <c r="J103" s="128"/>
      <c r="K103" s="129">
        <f>ROUND(P103*H103,2)</f>
        <v>0</v>
      </c>
      <c r="L103" s="125" t="s">
        <v>267</v>
      </c>
      <c r="M103" s="31"/>
      <c r="N103" s="130" t="s">
        <v>29</v>
      </c>
      <c r="O103" s="131" t="s">
        <v>42</v>
      </c>
      <c r="P103" s="132">
        <f>I103+J103</f>
        <v>0</v>
      </c>
      <c r="Q103" s="132">
        <f>ROUND(I103*H103,2)</f>
        <v>0</v>
      </c>
      <c r="R103" s="132">
        <f>ROUND(J103*H103,2)</f>
        <v>0</v>
      </c>
      <c r="T103" s="133">
        <f>S103*H103</f>
        <v>0</v>
      </c>
      <c r="U103" s="133">
        <v>0</v>
      </c>
      <c r="V103" s="133">
        <f>U103*H103</f>
        <v>0</v>
      </c>
      <c r="W103" s="133">
        <v>0</v>
      </c>
      <c r="X103" s="134">
        <f>W103*H103</f>
        <v>0</v>
      </c>
      <c r="AR103" s="135" t="s">
        <v>250</v>
      </c>
      <c r="AT103" s="135" t="s">
        <v>138</v>
      </c>
      <c r="AU103" s="135" t="s">
        <v>81</v>
      </c>
      <c r="AY103" s="16" t="s">
        <v>134</v>
      </c>
      <c r="BE103" s="136">
        <f>IF(O103="základní",K103,0)</f>
        <v>0</v>
      </c>
      <c r="BF103" s="136">
        <f>IF(O103="snížená",K103,0)</f>
        <v>0</v>
      </c>
      <c r="BG103" s="136">
        <f>IF(O103="zákl. přenesená",K103,0)</f>
        <v>0</v>
      </c>
      <c r="BH103" s="136">
        <f>IF(O103="sníž. přenesená",K103,0)</f>
        <v>0</v>
      </c>
      <c r="BI103" s="136">
        <f>IF(O103="nulová",K103,0)</f>
        <v>0</v>
      </c>
      <c r="BJ103" s="16" t="s">
        <v>81</v>
      </c>
      <c r="BK103" s="136">
        <f>ROUND(P103*H103,2)</f>
        <v>0</v>
      </c>
      <c r="BL103" s="16" t="s">
        <v>250</v>
      </c>
      <c r="BM103" s="135" t="s">
        <v>268</v>
      </c>
    </row>
    <row r="104" spans="2:65" s="1" customFormat="1" ht="11.25">
      <c r="B104" s="31"/>
      <c r="D104" s="137" t="s">
        <v>144</v>
      </c>
      <c r="F104" s="138" t="s">
        <v>269</v>
      </c>
      <c r="I104" s="139"/>
      <c r="J104" s="139"/>
      <c r="M104" s="31"/>
      <c r="N104" s="140"/>
      <c r="X104" s="52"/>
      <c r="AT104" s="16" t="s">
        <v>144</v>
      </c>
      <c r="AU104" s="16" t="s">
        <v>81</v>
      </c>
    </row>
    <row r="105" spans="2:65" s="1" customFormat="1" ht="11.25">
      <c r="B105" s="31"/>
      <c r="D105" s="141" t="s">
        <v>145</v>
      </c>
      <c r="F105" s="142" t="s">
        <v>270</v>
      </c>
      <c r="I105" s="139"/>
      <c r="J105" s="139"/>
      <c r="M105" s="31"/>
      <c r="N105" s="140"/>
      <c r="X105" s="52"/>
      <c r="AT105" s="16" t="s">
        <v>145</v>
      </c>
      <c r="AU105" s="16" t="s">
        <v>81</v>
      </c>
    </row>
    <row r="106" spans="2:65" s="1" customFormat="1" ht="24.2" customHeight="1">
      <c r="B106" s="31"/>
      <c r="C106" s="123" t="s">
        <v>172</v>
      </c>
      <c r="D106" s="123" t="s">
        <v>138</v>
      </c>
      <c r="E106" s="124" t="s">
        <v>271</v>
      </c>
      <c r="F106" s="125" t="s">
        <v>272</v>
      </c>
      <c r="G106" s="126" t="s">
        <v>273</v>
      </c>
      <c r="H106" s="127">
        <v>48.2</v>
      </c>
      <c r="I106" s="128"/>
      <c r="J106" s="128"/>
      <c r="K106" s="129">
        <f>ROUND(P106*H106,2)</f>
        <v>0</v>
      </c>
      <c r="L106" s="125" t="s">
        <v>142</v>
      </c>
      <c r="M106" s="31"/>
      <c r="N106" s="130" t="s">
        <v>29</v>
      </c>
      <c r="O106" s="131" t="s">
        <v>42</v>
      </c>
      <c r="P106" s="132">
        <f>I106+J106</f>
        <v>0</v>
      </c>
      <c r="Q106" s="132">
        <f>ROUND(I106*H106,2)</f>
        <v>0</v>
      </c>
      <c r="R106" s="132">
        <f>ROUND(J106*H106,2)</f>
        <v>0</v>
      </c>
      <c r="T106" s="133">
        <f>S106*H106</f>
        <v>0</v>
      </c>
      <c r="U106" s="133">
        <v>0</v>
      </c>
      <c r="V106" s="133">
        <f>U106*H106</f>
        <v>0</v>
      </c>
      <c r="W106" s="133">
        <v>0.57999999999999996</v>
      </c>
      <c r="X106" s="134">
        <f>W106*H106</f>
        <v>27.956</v>
      </c>
      <c r="AR106" s="135" t="s">
        <v>137</v>
      </c>
      <c r="AT106" s="135" t="s">
        <v>138</v>
      </c>
      <c r="AU106" s="135" t="s">
        <v>81</v>
      </c>
      <c r="AY106" s="16" t="s">
        <v>134</v>
      </c>
      <c r="BE106" s="136">
        <f>IF(O106="základní",K106,0)</f>
        <v>0</v>
      </c>
      <c r="BF106" s="136">
        <f>IF(O106="snížená",K106,0)</f>
        <v>0</v>
      </c>
      <c r="BG106" s="136">
        <f>IF(O106="zákl. přenesená",K106,0)</f>
        <v>0</v>
      </c>
      <c r="BH106" s="136">
        <f>IF(O106="sníž. přenesená",K106,0)</f>
        <v>0</v>
      </c>
      <c r="BI106" s="136">
        <f>IF(O106="nulová",K106,0)</f>
        <v>0</v>
      </c>
      <c r="BJ106" s="16" t="s">
        <v>81</v>
      </c>
      <c r="BK106" s="136">
        <f>ROUND(P106*H106,2)</f>
        <v>0</v>
      </c>
      <c r="BL106" s="16" t="s">
        <v>137</v>
      </c>
      <c r="BM106" s="135" t="s">
        <v>274</v>
      </c>
    </row>
    <row r="107" spans="2:65" s="1" customFormat="1" ht="19.5">
      <c r="B107" s="31"/>
      <c r="D107" s="137" t="s">
        <v>144</v>
      </c>
      <c r="F107" s="138" t="s">
        <v>275</v>
      </c>
      <c r="I107" s="139"/>
      <c r="J107" s="139"/>
      <c r="M107" s="31"/>
      <c r="N107" s="140"/>
      <c r="X107" s="52"/>
      <c r="AT107" s="16" t="s">
        <v>144</v>
      </c>
      <c r="AU107" s="16" t="s">
        <v>81</v>
      </c>
    </row>
    <row r="108" spans="2:65" s="1" customFormat="1" ht="11.25">
      <c r="B108" s="31"/>
      <c r="D108" s="141" t="s">
        <v>145</v>
      </c>
      <c r="F108" s="142" t="s">
        <v>276</v>
      </c>
      <c r="I108" s="139"/>
      <c r="J108" s="139"/>
      <c r="M108" s="31"/>
      <c r="N108" s="140"/>
      <c r="X108" s="52"/>
      <c r="AT108" s="16" t="s">
        <v>145</v>
      </c>
      <c r="AU108" s="16" t="s">
        <v>81</v>
      </c>
    </row>
    <row r="109" spans="2:65" s="13" customFormat="1" ht="11.25">
      <c r="B109" s="160"/>
      <c r="D109" s="137" t="s">
        <v>149</v>
      </c>
      <c r="E109" s="161" t="s">
        <v>29</v>
      </c>
      <c r="F109" s="162" t="s">
        <v>277</v>
      </c>
      <c r="H109" s="161" t="s">
        <v>29</v>
      </c>
      <c r="I109" s="163"/>
      <c r="J109" s="163"/>
      <c r="M109" s="160"/>
      <c r="N109" s="164"/>
      <c r="X109" s="165"/>
      <c r="AT109" s="161" t="s">
        <v>149</v>
      </c>
      <c r="AU109" s="161" t="s">
        <v>81</v>
      </c>
      <c r="AV109" s="13" t="s">
        <v>81</v>
      </c>
      <c r="AW109" s="13" t="s">
        <v>5</v>
      </c>
      <c r="AX109" s="13" t="s">
        <v>73</v>
      </c>
      <c r="AY109" s="161" t="s">
        <v>134</v>
      </c>
    </row>
    <row r="110" spans="2:65" s="11" customFormat="1" ht="11.25">
      <c r="B110" s="144"/>
      <c r="D110" s="137" t="s">
        <v>149</v>
      </c>
      <c r="E110" s="145" t="s">
        <v>29</v>
      </c>
      <c r="F110" s="146" t="s">
        <v>278</v>
      </c>
      <c r="H110" s="147">
        <v>48.2</v>
      </c>
      <c r="I110" s="148"/>
      <c r="J110" s="148"/>
      <c r="M110" s="144"/>
      <c r="N110" s="149"/>
      <c r="X110" s="150"/>
      <c r="AT110" s="145" t="s">
        <v>149</v>
      </c>
      <c r="AU110" s="145" t="s">
        <v>81</v>
      </c>
      <c r="AV110" s="11" t="s">
        <v>83</v>
      </c>
      <c r="AW110" s="11" t="s">
        <v>5</v>
      </c>
      <c r="AX110" s="11" t="s">
        <v>81</v>
      </c>
      <c r="AY110" s="145" t="s">
        <v>134</v>
      </c>
    </row>
    <row r="111" spans="2:65" s="1" customFormat="1" ht="24">
      <c r="B111" s="31"/>
      <c r="C111" s="123" t="s">
        <v>179</v>
      </c>
      <c r="D111" s="123" t="s">
        <v>138</v>
      </c>
      <c r="E111" s="124" t="s">
        <v>279</v>
      </c>
      <c r="F111" s="125" t="s">
        <v>280</v>
      </c>
      <c r="G111" s="126" t="s">
        <v>273</v>
      </c>
      <c r="H111" s="127">
        <v>48.2</v>
      </c>
      <c r="I111" s="128"/>
      <c r="J111" s="128"/>
      <c r="K111" s="129">
        <f>ROUND(P111*H111,2)</f>
        <v>0</v>
      </c>
      <c r="L111" s="125" t="s">
        <v>142</v>
      </c>
      <c r="M111" s="31"/>
      <c r="N111" s="130" t="s">
        <v>29</v>
      </c>
      <c r="O111" s="131" t="s">
        <v>42</v>
      </c>
      <c r="P111" s="132">
        <f>I111+J111</f>
        <v>0</v>
      </c>
      <c r="Q111" s="132">
        <f>ROUND(I111*H111,2)</f>
        <v>0</v>
      </c>
      <c r="R111" s="132">
        <f>ROUND(J111*H111,2)</f>
        <v>0</v>
      </c>
      <c r="T111" s="133">
        <f>S111*H111</f>
        <v>0</v>
      </c>
      <c r="U111" s="133">
        <v>0</v>
      </c>
      <c r="V111" s="133">
        <f>U111*H111</f>
        <v>0</v>
      </c>
      <c r="W111" s="133">
        <v>0.4</v>
      </c>
      <c r="X111" s="134">
        <f>W111*H111</f>
        <v>19.28</v>
      </c>
      <c r="AR111" s="135" t="s">
        <v>137</v>
      </c>
      <c r="AT111" s="135" t="s">
        <v>138</v>
      </c>
      <c r="AU111" s="135" t="s">
        <v>81</v>
      </c>
      <c r="AY111" s="16" t="s">
        <v>134</v>
      </c>
      <c r="BE111" s="136">
        <f>IF(O111="základní",K111,0)</f>
        <v>0</v>
      </c>
      <c r="BF111" s="136">
        <f>IF(O111="snížená",K111,0)</f>
        <v>0</v>
      </c>
      <c r="BG111" s="136">
        <f>IF(O111="zákl. přenesená",K111,0)</f>
        <v>0</v>
      </c>
      <c r="BH111" s="136">
        <f>IF(O111="sníž. přenesená",K111,0)</f>
        <v>0</v>
      </c>
      <c r="BI111" s="136">
        <f>IF(O111="nulová",K111,0)</f>
        <v>0</v>
      </c>
      <c r="BJ111" s="16" t="s">
        <v>81</v>
      </c>
      <c r="BK111" s="136">
        <f>ROUND(P111*H111,2)</f>
        <v>0</v>
      </c>
      <c r="BL111" s="16" t="s">
        <v>137</v>
      </c>
      <c r="BM111" s="135" t="s">
        <v>281</v>
      </c>
    </row>
    <row r="112" spans="2:65" s="1" customFormat="1" ht="29.25">
      <c r="B112" s="31"/>
      <c r="D112" s="137" t="s">
        <v>144</v>
      </c>
      <c r="F112" s="138" t="s">
        <v>282</v>
      </c>
      <c r="I112" s="139"/>
      <c r="J112" s="139"/>
      <c r="M112" s="31"/>
      <c r="N112" s="140"/>
      <c r="X112" s="52"/>
      <c r="AT112" s="16" t="s">
        <v>144</v>
      </c>
      <c r="AU112" s="16" t="s">
        <v>81</v>
      </c>
    </row>
    <row r="113" spans="2:65" s="1" customFormat="1" ht="11.25">
      <c r="B113" s="31"/>
      <c r="D113" s="141" t="s">
        <v>145</v>
      </c>
      <c r="F113" s="142" t="s">
        <v>283</v>
      </c>
      <c r="I113" s="139"/>
      <c r="J113" s="139"/>
      <c r="M113" s="31"/>
      <c r="N113" s="140"/>
      <c r="X113" s="52"/>
      <c r="AT113" s="16" t="s">
        <v>145</v>
      </c>
      <c r="AU113" s="16" t="s">
        <v>81</v>
      </c>
    </row>
    <row r="114" spans="2:65" s="11" customFormat="1" ht="11.25">
      <c r="B114" s="144"/>
      <c r="D114" s="137" t="s">
        <v>149</v>
      </c>
      <c r="E114" s="145" t="s">
        <v>29</v>
      </c>
      <c r="F114" s="146" t="s">
        <v>284</v>
      </c>
      <c r="H114" s="147">
        <v>48.2</v>
      </c>
      <c r="I114" s="148"/>
      <c r="J114" s="148"/>
      <c r="M114" s="144"/>
      <c r="N114" s="149"/>
      <c r="X114" s="150"/>
      <c r="AT114" s="145" t="s">
        <v>149</v>
      </c>
      <c r="AU114" s="145" t="s">
        <v>81</v>
      </c>
      <c r="AV114" s="11" t="s">
        <v>83</v>
      </c>
      <c r="AW114" s="11" t="s">
        <v>5</v>
      </c>
      <c r="AX114" s="11" t="s">
        <v>81</v>
      </c>
      <c r="AY114" s="145" t="s">
        <v>134</v>
      </c>
    </row>
    <row r="115" spans="2:65" s="1" customFormat="1" ht="24.2" customHeight="1">
      <c r="B115" s="31"/>
      <c r="C115" s="123" t="s">
        <v>185</v>
      </c>
      <c r="D115" s="123" t="s">
        <v>138</v>
      </c>
      <c r="E115" s="124" t="s">
        <v>285</v>
      </c>
      <c r="F115" s="125" t="s">
        <v>286</v>
      </c>
      <c r="G115" s="126" t="s">
        <v>241</v>
      </c>
      <c r="H115" s="127">
        <v>22</v>
      </c>
      <c r="I115" s="128"/>
      <c r="J115" s="128"/>
      <c r="K115" s="129">
        <f>ROUND(P115*H115,2)</f>
        <v>0</v>
      </c>
      <c r="L115" s="125" t="s">
        <v>142</v>
      </c>
      <c r="M115" s="31"/>
      <c r="N115" s="130" t="s">
        <v>29</v>
      </c>
      <c r="O115" s="131" t="s">
        <v>42</v>
      </c>
      <c r="P115" s="132">
        <f>I115+J115</f>
        <v>0</v>
      </c>
      <c r="Q115" s="132">
        <f>ROUND(I115*H115,2)</f>
        <v>0</v>
      </c>
      <c r="R115" s="132">
        <f>ROUND(J115*H115,2)</f>
        <v>0</v>
      </c>
      <c r="T115" s="133">
        <f>S115*H115</f>
        <v>0</v>
      </c>
      <c r="U115" s="133">
        <v>2.6980000000000001E-2</v>
      </c>
      <c r="V115" s="133">
        <f>U115*H115</f>
        <v>0.59355999999999998</v>
      </c>
      <c r="W115" s="133">
        <v>0</v>
      </c>
      <c r="X115" s="134">
        <f>W115*H115</f>
        <v>0</v>
      </c>
      <c r="AR115" s="135" t="s">
        <v>250</v>
      </c>
      <c r="AT115" s="135" t="s">
        <v>138</v>
      </c>
      <c r="AU115" s="135" t="s">
        <v>81</v>
      </c>
      <c r="AY115" s="16" t="s">
        <v>134</v>
      </c>
      <c r="BE115" s="136">
        <f>IF(O115="základní",K115,0)</f>
        <v>0</v>
      </c>
      <c r="BF115" s="136">
        <f>IF(O115="snížená",K115,0)</f>
        <v>0</v>
      </c>
      <c r="BG115" s="136">
        <f>IF(O115="zákl. přenesená",K115,0)</f>
        <v>0</v>
      </c>
      <c r="BH115" s="136">
        <f>IF(O115="sníž. přenesená",K115,0)</f>
        <v>0</v>
      </c>
      <c r="BI115" s="136">
        <f>IF(O115="nulová",K115,0)</f>
        <v>0</v>
      </c>
      <c r="BJ115" s="16" t="s">
        <v>81</v>
      </c>
      <c r="BK115" s="136">
        <f>ROUND(P115*H115,2)</f>
        <v>0</v>
      </c>
      <c r="BL115" s="16" t="s">
        <v>250</v>
      </c>
      <c r="BM115" s="135" t="s">
        <v>287</v>
      </c>
    </row>
    <row r="116" spans="2:65" s="1" customFormat="1" ht="11.25">
      <c r="B116" s="31"/>
      <c r="D116" s="137" t="s">
        <v>144</v>
      </c>
      <c r="F116" s="138" t="s">
        <v>288</v>
      </c>
      <c r="I116" s="139"/>
      <c r="J116" s="139"/>
      <c r="M116" s="31"/>
      <c r="N116" s="140"/>
      <c r="X116" s="52"/>
      <c r="AT116" s="16" t="s">
        <v>144</v>
      </c>
      <c r="AU116" s="16" t="s">
        <v>81</v>
      </c>
    </row>
    <row r="117" spans="2:65" s="1" customFormat="1" ht="11.25">
      <c r="B117" s="31"/>
      <c r="D117" s="141" t="s">
        <v>145</v>
      </c>
      <c r="F117" s="142" t="s">
        <v>289</v>
      </c>
      <c r="I117" s="139"/>
      <c r="J117" s="139"/>
      <c r="M117" s="31"/>
      <c r="N117" s="140"/>
      <c r="X117" s="52"/>
      <c r="AT117" s="16" t="s">
        <v>145</v>
      </c>
      <c r="AU117" s="16" t="s">
        <v>81</v>
      </c>
    </row>
    <row r="118" spans="2:65" s="1" customFormat="1" ht="19.5">
      <c r="B118" s="31"/>
      <c r="D118" s="137" t="s">
        <v>147</v>
      </c>
      <c r="F118" s="143" t="s">
        <v>290</v>
      </c>
      <c r="I118" s="139"/>
      <c r="J118" s="139"/>
      <c r="M118" s="31"/>
      <c r="N118" s="140"/>
      <c r="X118" s="52"/>
      <c r="AT118" s="16" t="s">
        <v>147</v>
      </c>
      <c r="AU118" s="16" t="s">
        <v>81</v>
      </c>
    </row>
    <row r="119" spans="2:65" s="1" customFormat="1" ht="24">
      <c r="B119" s="31"/>
      <c r="C119" s="123" t="s">
        <v>192</v>
      </c>
      <c r="D119" s="123" t="s">
        <v>138</v>
      </c>
      <c r="E119" s="124" t="s">
        <v>291</v>
      </c>
      <c r="F119" s="125" t="s">
        <v>292</v>
      </c>
      <c r="G119" s="126" t="s">
        <v>293</v>
      </c>
      <c r="H119" s="127">
        <v>152.27000000000001</v>
      </c>
      <c r="I119" s="128"/>
      <c r="J119" s="128"/>
      <c r="K119" s="129">
        <f>ROUND(P119*H119,2)</f>
        <v>0</v>
      </c>
      <c r="L119" s="125" t="s">
        <v>142</v>
      </c>
      <c r="M119" s="31"/>
      <c r="N119" s="130" t="s">
        <v>29</v>
      </c>
      <c r="O119" s="131" t="s">
        <v>42</v>
      </c>
      <c r="P119" s="132">
        <f>I119+J119</f>
        <v>0</v>
      </c>
      <c r="Q119" s="132">
        <f>ROUND(I119*H119,2)</f>
        <v>0</v>
      </c>
      <c r="R119" s="132">
        <f>ROUND(J119*H119,2)</f>
        <v>0</v>
      </c>
      <c r="T119" s="133">
        <f>S119*H119</f>
        <v>0</v>
      </c>
      <c r="U119" s="133">
        <v>0</v>
      </c>
      <c r="V119" s="133">
        <f>U119*H119</f>
        <v>0</v>
      </c>
      <c r="W119" s="133">
        <v>0</v>
      </c>
      <c r="X119" s="134">
        <f>W119*H119</f>
        <v>0</v>
      </c>
      <c r="AR119" s="135" t="s">
        <v>137</v>
      </c>
      <c r="AT119" s="135" t="s">
        <v>138</v>
      </c>
      <c r="AU119" s="135" t="s">
        <v>81</v>
      </c>
      <c r="AY119" s="16" t="s">
        <v>134</v>
      </c>
      <c r="BE119" s="136">
        <f>IF(O119="základní",K119,0)</f>
        <v>0</v>
      </c>
      <c r="BF119" s="136">
        <f>IF(O119="snížená",K119,0)</f>
        <v>0</v>
      </c>
      <c r="BG119" s="136">
        <f>IF(O119="zákl. přenesená",K119,0)</f>
        <v>0</v>
      </c>
      <c r="BH119" s="136">
        <f>IF(O119="sníž. přenesená",K119,0)</f>
        <v>0</v>
      </c>
      <c r="BI119" s="136">
        <f>IF(O119="nulová",K119,0)</f>
        <v>0</v>
      </c>
      <c r="BJ119" s="16" t="s">
        <v>81</v>
      </c>
      <c r="BK119" s="136">
        <f>ROUND(P119*H119,2)</f>
        <v>0</v>
      </c>
      <c r="BL119" s="16" t="s">
        <v>137</v>
      </c>
      <c r="BM119" s="135" t="s">
        <v>294</v>
      </c>
    </row>
    <row r="120" spans="2:65" s="1" customFormat="1" ht="11.25">
      <c r="B120" s="31"/>
      <c r="D120" s="137" t="s">
        <v>144</v>
      </c>
      <c r="F120" s="138" t="s">
        <v>295</v>
      </c>
      <c r="I120" s="139"/>
      <c r="J120" s="139"/>
      <c r="M120" s="31"/>
      <c r="N120" s="140"/>
      <c r="X120" s="52"/>
      <c r="AT120" s="16" t="s">
        <v>144</v>
      </c>
      <c r="AU120" s="16" t="s">
        <v>81</v>
      </c>
    </row>
    <row r="121" spans="2:65" s="1" customFormat="1" ht="11.25">
      <c r="B121" s="31"/>
      <c r="D121" s="141" t="s">
        <v>145</v>
      </c>
      <c r="F121" s="142" t="s">
        <v>296</v>
      </c>
      <c r="I121" s="139"/>
      <c r="J121" s="139"/>
      <c r="M121" s="31"/>
      <c r="N121" s="140"/>
      <c r="X121" s="52"/>
      <c r="AT121" s="16" t="s">
        <v>145</v>
      </c>
      <c r="AU121" s="16" t="s">
        <v>81</v>
      </c>
    </row>
    <row r="122" spans="2:65" s="11" customFormat="1" ht="11.25">
      <c r="B122" s="144"/>
      <c r="D122" s="137" t="s">
        <v>149</v>
      </c>
      <c r="E122" s="145" t="s">
        <v>29</v>
      </c>
      <c r="F122" s="146" t="s">
        <v>297</v>
      </c>
      <c r="H122" s="147">
        <v>25.702000000000002</v>
      </c>
      <c r="I122" s="148"/>
      <c r="J122" s="148"/>
      <c r="M122" s="144"/>
      <c r="N122" s="149"/>
      <c r="X122" s="150"/>
      <c r="AT122" s="145" t="s">
        <v>149</v>
      </c>
      <c r="AU122" s="145" t="s">
        <v>81</v>
      </c>
      <c r="AV122" s="11" t="s">
        <v>83</v>
      </c>
      <c r="AW122" s="11" t="s">
        <v>5</v>
      </c>
      <c r="AX122" s="11" t="s">
        <v>73</v>
      </c>
      <c r="AY122" s="145" t="s">
        <v>134</v>
      </c>
    </row>
    <row r="123" spans="2:65" s="11" customFormat="1" ht="11.25">
      <c r="B123" s="144"/>
      <c r="D123" s="137" t="s">
        <v>149</v>
      </c>
      <c r="E123" s="145" t="s">
        <v>29</v>
      </c>
      <c r="F123" s="146" t="s">
        <v>298</v>
      </c>
      <c r="H123" s="147">
        <v>26.161000000000001</v>
      </c>
      <c r="I123" s="148"/>
      <c r="J123" s="148"/>
      <c r="M123" s="144"/>
      <c r="N123" s="149"/>
      <c r="X123" s="150"/>
      <c r="AT123" s="145" t="s">
        <v>149</v>
      </c>
      <c r="AU123" s="145" t="s">
        <v>81</v>
      </c>
      <c r="AV123" s="11" t="s">
        <v>83</v>
      </c>
      <c r="AW123" s="11" t="s">
        <v>5</v>
      </c>
      <c r="AX123" s="11" t="s">
        <v>73</v>
      </c>
      <c r="AY123" s="145" t="s">
        <v>134</v>
      </c>
    </row>
    <row r="124" spans="2:65" s="11" customFormat="1" ht="11.25">
      <c r="B124" s="144"/>
      <c r="D124" s="137" t="s">
        <v>149</v>
      </c>
      <c r="E124" s="145" t="s">
        <v>29</v>
      </c>
      <c r="F124" s="146" t="s">
        <v>299</v>
      </c>
      <c r="H124" s="147">
        <v>33.216999999999999</v>
      </c>
      <c r="I124" s="148"/>
      <c r="J124" s="148"/>
      <c r="M124" s="144"/>
      <c r="N124" s="149"/>
      <c r="X124" s="150"/>
      <c r="AT124" s="145" t="s">
        <v>149</v>
      </c>
      <c r="AU124" s="145" t="s">
        <v>81</v>
      </c>
      <c r="AV124" s="11" t="s">
        <v>83</v>
      </c>
      <c r="AW124" s="11" t="s">
        <v>5</v>
      </c>
      <c r="AX124" s="11" t="s">
        <v>73</v>
      </c>
      <c r="AY124" s="145" t="s">
        <v>134</v>
      </c>
    </row>
    <row r="125" spans="2:65" s="11" customFormat="1" ht="11.25">
      <c r="B125" s="144"/>
      <c r="D125" s="137" t="s">
        <v>149</v>
      </c>
      <c r="E125" s="145" t="s">
        <v>29</v>
      </c>
      <c r="F125" s="146" t="s">
        <v>300</v>
      </c>
      <c r="H125" s="147">
        <v>35.99</v>
      </c>
      <c r="I125" s="148"/>
      <c r="J125" s="148"/>
      <c r="M125" s="144"/>
      <c r="N125" s="149"/>
      <c r="X125" s="150"/>
      <c r="AT125" s="145" t="s">
        <v>149</v>
      </c>
      <c r="AU125" s="145" t="s">
        <v>81</v>
      </c>
      <c r="AV125" s="11" t="s">
        <v>83</v>
      </c>
      <c r="AW125" s="11" t="s">
        <v>5</v>
      </c>
      <c r="AX125" s="11" t="s">
        <v>73</v>
      </c>
      <c r="AY125" s="145" t="s">
        <v>134</v>
      </c>
    </row>
    <row r="126" spans="2:65" s="11" customFormat="1" ht="11.25">
      <c r="B126" s="144"/>
      <c r="D126" s="137" t="s">
        <v>149</v>
      </c>
      <c r="E126" s="145" t="s">
        <v>29</v>
      </c>
      <c r="F126" s="146" t="s">
        <v>301</v>
      </c>
      <c r="H126" s="147">
        <v>31.2</v>
      </c>
      <c r="I126" s="148"/>
      <c r="J126" s="148"/>
      <c r="M126" s="144"/>
      <c r="N126" s="149"/>
      <c r="X126" s="150"/>
      <c r="AT126" s="145" t="s">
        <v>149</v>
      </c>
      <c r="AU126" s="145" t="s">
        <v>81</v>
      </c>
      <c r="AV126" s="11" t="s">
        <v>83</v>
      </c>
      <c r="AW126" s="11" t="s">
        <v>5</v>
      </c>
      <c r="AX126" s="11" t="s">
        <v>73</v>
      </c>
      <c r="AY126" s="145" t="s">
        <v>134</v>
      </c>
    </row>
    <row r="127" spans="2:65" s="14" customFormat="1" ht="11.25">
      <c r="B127" s="166"/>
      <c r="D127" s="137" t="s">
        <v>149</v>
      </c>
      <c r="E127" s="167" t="s">
        <v>29</v>
      </c>
      <c r="F127" s="168" t="s">
        <v>302</v>
      </c>
      <c r="H127" s="169">
        <v>152.27000000000001</v>
      </c>
      <c r="I127" s="170"/>
      <c r="J127" s="170"/>
      <c r="M127" s="166"/>
      <c r="N127" s="171"/>
      <c r="X127" s="172"/>
      <c r="AT127" s="167" t="s">
        <v>149</v>
      </c>
      <c r="AU127" s="167" t="s">
        <v>81</v>
      </c>
      <c r="AV127" s="14" t="s">
        <v>137</v>
      </c>
      <c r="AW127" s="14" t="s">
        <v>5</v>
      </c>
      <c r="AX127" s="14" t="s">
        <v>81</v>
      </c>
      <c r="AY127" s="167" t="s">
        <v>134</v>
      </c>
    </row>
    <row r="128" spans="2:65" s="1" customFormat="1" ht="24">
      <c r="B128" s="31"/>
      <c r="C128" s="123" t="s">
        <v>199</v>
      </c>
      <c r="D128" s="123" t="s">
        <v>138</v>
      </c>
      <c r="E128" s="124" t="s">
        <v>303</v>
      </c>
      <c r="F128" s="125" t="s">
        <v>304</v>
      </c>
      <c r="G128" s="126" t="s">
        <v>293</v>
      </c>
      <c r="H128" s="127">
        <v>1.68</v>
      </c>
      <c r="I128" s="128"/>
      <c r="J128" s="128"/>
      <c r="K128" s="129">
        <f>ROUND(P128*H128,2)</f>
        <v>0</v>
      </c>
      <c r="L128" s="125" t="s">
        <v>142</v>
      </c>
      <c r="M128" s="31"/>
      <c r="N128" s="130" t="s">
        <v>29</v>
      </c>
      <c r="O128" s="131" t="s">
        <v>42</v>
      </c>
      <c r="P128" s="132">
        <f>I128+J128</f>
        <v>0</v>
      </c>
      <c r="Q128" s="132">
        <f>ROUND(I128*H128,2)</f>
        <v>0</v>
      </c>
      <c r="R128" s="132">
        <f>ROUND(J128*H128,2)</f>
        <v>0</v>
      </c>
      <c r="T128" s="133">
        <f>S128*H128</f>
        <v>0</v>
      </c>
      <c r="U128" s="133">
        <v>0</v>
      </c>
      <c r="V128" s="133">
        <f>U128*H128</f>
        <v>0</v>
      </c>
      <c r="W128" s="133">
        <v>0</v>
      </c>
      <c r="X128" s="134">
        <f>W128*H128</f>
        <v>0</v>
      </c>
      <c r="AR128" s="135" t="s">
        <v>137</v>
      </c>
      <c r="AT128" s="135" t="s">
        <v>138</v>
      </c>
      <c r="AU128" s="135" t="s">
        <v>81</v>
      </c>
      <c r="AY128" s="16" t="s">
        <v>134</v>
      </c>
      <c r="BE128" s="136">
        <f>IF(O128="základní",K128,0)</f>
        <v>0</v>
      </c>
      <c r="BF128" s="136">
        <f>IF(O128="snížená",K128,0)</f>
        <v>0</v>
      </c>
      <c r="BG128" s="136">
        <f>IF(O128="zákl. přenesená",K128,0)</f>
        <v>0</v>
      </c>
      <c r="BH128" s="136">
        <f>IF(O128="sníž. přenesená",K128,0)</f>
        <v>0</v>
      </c>
      <c r="BI128" s="136">
        <f>IF(O128="nulová",K128,0)</f>
        <v>0</v>
      </c>
      <c r="BJ128" s="16" t="s">
        <v>81</v>
      </c>
      <c r="BK128" s="136">
        <f>ROUND(P128*H128,2)</f>
        <v>0</v>
      </c>
      <c r="BL128" s="16" t="s">
        <v>137</v>
      </c>
      <c r="BM128" s="135" t="s">
        <v>305</v>
      </c>
    </row>
    <row r="129" spans="2:65" s="1" customFormat="1" ht="19.5">
      <c r="B129" s="31"/>
      <c r="D129" s="137" t="s">
        <v>144</v>
      </c>
      <c r="F129" s="138" t="s">
        <v>306</v>
      </c>
      <c r="I129" s="139"/>
      <c r="J129" s="139"/>
      <c r="M129" s="31"/>
      <c r="N129" s="140"/>
      <c r="X129" s="52"/>
      <c r="AT129" s="16" t="s">
        <v>144</v>
      </c>
      <c r="AU129" s="16" t="s">
        <v>81</v>
      </c>
    </row>
    <row r="130" spans="2:65" s="1" customFormat="1" ht="11.25">
      <c r="B130" s="31"/>
      <c r="D130" s="141" t="s">
        <v>145</v>
      </c>
      <c r="F130" s="142" t="s">
        <v>307</v>
      </c>
      <c r="I130" s="139"/>
      <c r="J130" s="139"/>
      <c r="M130" s="31"/>
      <c r="N130" s="140"/>
      <c r="X130" s="52"/>
      <c r="AT130" s="16" t="s">
        <v>145</v>
      </c>
      <c r="AU130" s="16" t="s">
        <v>81</v>
      </c>
    </row>
    <row r="131" spans="2:65" s="11" customFormat="1" ht="11.25">
      <c r="B131" s="144"/>
      <c r="D131" s="137" t="s">
        <v>149</v>
      </c>
      <c r="E131" s="145" t="s">
        <v>29</v>
      </c>
      <c r="F131" s="146" t="s">
        <v>308</v>
      </c>
      <c r="H131" s="147">
        <v>1.68</v>
      </c>
      <c r="I131" s="148"/>
      <c r="J131" s="148"/>
      <c r="M131" s="144"/>
      <c r="N131" s="149"/>
      <c r="X131" s="150"/>
      <c r="AT131" s="145" t="s">
        <v>149</v>
      </c>
      <c r="AU131" s="145" t="s">
        <v>81</v>
      </c>
      <c r="AV131" s="11" t="s">
        <v>83</v>
      </c>
      <c r="AW131" s="11" t="s">
        <v>5</v>
      </c>
      <c r="AX131" s="11" t="s">
        <v>81</v>
      </c>
      <c r="AY131" s="145" t="s">
        <v>134</v>
      </c>
    </row>
    <row r="132" spans="2:65" s="1" customFormat="1" ht="24">
      <c r="B132" s="31"/>
      <c r="C132" s="123" t="s">
        <v>205</v>
      </c>
      <c r="D132" s="123" t="s">
        <v>138</v>
      </c>
      <c r="E132" s="124" t="s">
        <v>309</v>
      </c>
      <c r="F132" s="125" t="s">
        <v>310</v>
      </c>
      <c r="G132" s="126" t="s">
        <v>293</v>
      </c>
      <c r="H132" s="127">
        <v>17.202000000000002</v>
      </c>
      <c r="I132" s="128"/>
      <c r="J132" s="128"/>
      <c r="K132" s="129">
        <f>ROUND(P132*H132,2)</f>
        <v>0</v>
      </c>
      <c r="L132" s="125" t="s">
        <v>142</v>
      </c>
      <c r="M132" s="31"/>
      <c r="N132" s="130" t="s">
        <v>29</v>
      </c>
      <c r="O132" s="131" t="s">
        <v>42</v>
      </c>
      <c r="P132" s="132">
        <f>I132+J132</f>
        <v>0</v>
      </c>
      <c r="Q132" s="132">
        <f>ROUND(I132*H132,2)</f>
        <v>0</v>
      </c>
      <c r="R132" s="132">
        <f>ROUND(J132*H132,2)</f>
        <v>0</v>
      </c>
      <c r="T132" s="133">
        <f>S132*H132</f>
        <v>0</v>
      </c>
      <c r="U132" s="133">
        <v>0</v>
      </c>
      <c r="V132" s="133">
        <f>U132*H132</f>
        <v>0</v>
      </c>
      <c r="W132" s="133">
        <v>0</v>
      </c>
      <c r="X132" s="134">
        <f>W132*H132</f>
        <v>0</v>
      </c>
      <c r="AR132" s="135" t="s">
        <v>137</v>
      </c>
      <c r="AT132" s="135" t="s">
        <v>138</v>
      </c>
      <c r="AU132" s="135" t="s">
        <v>81</v>
      </c>
      <c r="AY132" s="16" t="s">
        <v>134</v>
      </c>
      <c r="BE132" s="136">
        <f>IF(O132="základní",K132,0)</f>
        <v>0</v>
      </c>
      <c r="BF132" s="136">
        <f>IF(O132="snížená",K132,0)</f>
        <v>0</v>
      </c>
      <c r="BG132" s="136">
        <f>IF(O132="zákl. přenesená",K132,0)</f>
        <v>0</v>
      </c>
      <c r="BH132" s="136">
        <f>IF(O132="sníž. přenesená",K132,0)</f>
        <v>0</v>
      </c>
      <c r="BI132" s="136">
        <f>IF(O132="nulová",K132,0)</f>
        <v>0</v>
      </c>
      <c r="BJ132" s="16" t="s">
        <v>81</v>
      </c>
      <c r="BK132" s="136">
        <f>ROUND(P132*H132,2)</f>
        <v>0</v>
      </c>
      <c r="BL132" s="16" t="s">
        <v>137</v>
      </c>
      <c r="BM132" s="135" t="s">
        <v>311</v>
      </c>
    </row>
    <row r="133" spans="2:65" s="1" customFormat="1" ht="19.5">
      <c r="B133" s="31"/>
      <c r="D133" s="137" t="s">
        <v>144</v>
      </c>
      <c r="F133" s="138" t="s">
        <v>312</v>
      </c>
      <c r="I133" s="139"/>
      <c r="J133" s="139"/>
      <c r="M133" s="31"/>
      <c r="N133" s="140"/>
      <c r="X133" s="52"/>
      <c r="AT133" s="16" t="s">
        <v>144</v>
      </c>
      <c r="AU133" s="16" t="s">
        <v>81</v>
      </c>
    </row>
    <row r="134" spans="2:65" s="1" customFormat="1" ht="11.25">
      <c r="B134" s="31"/>
      <c r="D134" s="141" t="s">
        <v>145</v>
      </c>
      <c r="F134" s="142" t="s">
        <v>313</v>
      </c>
      <c r="I134" s="139"/>
      <c r="J134" s="139"/>
      <c r="M134" s="31"/>
      <c r="N134" s="140"/>
      <c r="X134" s="52"/>
      <c r="AT134" s="16" t="s">
        <v>145</v>
      </c>
      <c r="AU134" s="16" t="s">
        <v>81</v>
      </c>
    </row>
    <row r="135" spans="2:65" s="11" customFormat="1" ht="11.25">
      <c r="B135" s="144"/>
      <c r="D135" s="137" t="s">
        <v>149</v>
      </c>
      <c r="E135" s="145" t="s">
        <v>29</v>
      </c>
      <c r="F135" s="146" t="s">
        <v>314</v>
      </c>
      <c r="H135" s="147">
        <v>17.202000000000002</v>
      </c>
      <c r="I135" s="148"/>
      <c r="J135" s="148"/>
      <c r="M135" s="144"/>
      <c r="N135" s="149"/>
      <c r="X135" s="150"/>
      <c r="AT135" s="145" t="s">
        <v>149</v>
      </c>
      <c r="AU135" s="145" t="s">
        <v>81</v>
      </c>
      <c r="AV135" s="11" t="s">
        <v>83</v>
      </c>
      <c r="AW135" s="11" t="s">
        <v>5</v>
      </c>
      <c r="AX135" s="11" t="s">
        <v>81</v>
      </c>
      <c r="AY135" s="145" t="s">
        <v>134</v>
      </c>
    </row>
    <row r="136" spans="2:65" s="1" customFormat="1" ht="24.2" customHeight="1">
      <c r="B136" s="31"/>
      <c r="C136" s="123" t="s">
        <v>213</v>
      </c>
      <c r="D136" s="123" t="s">
        <v>138</v>
      </c>
      <c r="E136" s="124" t="s">
        <v>315</v>
      </c>
      <c r="F136" s="125" t="s">
        <v>316</v>
      </c>
      <c r="G136" s="126" t="s">
        <v>273</v>
      </c>
      <c r="H136" s="127">
        <v>78</v>
      </c>
      <c r="I136" s="128"/>
      <c r="J136" s="128"/>
      <c r="K136" s="129">
        <f>ROUND(P136*H136,2)</f>
        <v>0</v>
      </c>
      <c r="L136" s="125" t="s">
        <v>142</v>
      </c>
      <c r="M136" s="31"/>
      <c r="N136" s="130" t="s">
        <v>29</v>
      </c>
      <c r="O136" s="131" t="s">
        <v>42</v>
      </c>
      <c r="P136" s="132">
        <f>I136+J136</f>
        <v>0</v>
      </c>
      <c r="Q136" s="132">
        <f>ROUND(I136*H136,2)</f>
        <v>0</v>
      </c>
      <c r="R136" s="132">
        <f>ROUND(J136*H136,2)</f>
        <v>0</v>
      </c>
      <c r="T136" s="133">
        <f>S136*H136</f>
        <v>0</v>
      </c>
      <c r="U136" s="133">
        <v>0</v>
      </c>
      <c r="V136" s="133">
        <f>U136*H136</f>
        <v>0</v>
      </c>
      <c r="W136" s="133">
        <v>0</v>
      </c>
      <c r="X136" s="134">
        <f>W136*H136</f>
        <v>0</v>
      </c>
      <c r="AR136" s="135" t="s">
        <v>250</v>
      </c>
      <c r="AT136" s="135" t="s">
        <v>138</v>
      </c>
      <c r="AU136" s="135" t="s">
        <v>81</v>
      </c>
      <c r="AY136" s="16" t="s">
        <v>134</v>
      </c>
      <c r="BE136" s="136">
        <f>IF(O136="základní",K136,0)</f>
        <v>0</v>
      </c>
      <c r="BF136" s="136">
        <f>IF(O136="snížená",K136,0)</f>
        <v>0</v>
      </c>
      <c r="BG136" s="136">
        <f>IF(O136="zákl. přenesená",K136,0)</f>
        <v>0</v>
      </c>
      <c r="BH136" s="136">
        <f>IF(O136="sníž. přenesená",K136,0)</f>
        <v>0</v>
      </c>
      <c r="BI136" s="136">
        <f>IF(O136="nulová",K136,0)</f>
        <v>0</v>
      </c>
      <c r="BJ136" s="16" t="s">
        <v>81</v>
      </c>
      <c r="BK136" s="136">
        <f>ROUND(P136*H136,2)</f>
        <v>0</v>
      </c>
      <c r="BL136" s="16" t="s">
        <v>250</v>
      </c>
      <c r="BM136" s="135" t="s">
        <v>317</v>
      </c>
    </row>
    <row r="137" spans="2:65" s="1" customFormat="1" ht="19.5">
      <c r="B137" s="31"/>
      <c r="D137" s="137" t="s">
        <v>144</v>
      </c>
      <c r="F137" s="138" t="s">
        <v>318</v>
      </c>
      <c r="I137" s="139"/>
      <c r="J137" s="139"/>
      <c r="M137" s="31"/>
      <c r="N137" s="140"/>
      <c r="X137" s="52"/>
      <c r="AT137" s="16" t="s">
        <v>144</v>
      </c>
      <c r="AU137" s="16" t="s">
        <v>81</v>
      </c>
    </row>
    <row r="138" spans="2:65" s="1" customFormat="1" ht="11.25">
      <c r="B138" s="31"/>
      <c r="D138" s="141" t="s">
        <v>145</v>
      </c>
      <c r="F138" s="142" t="s">
        <v>319</v>
      </c>
      <c r="I138" s="139"/>
      <c r="J138" s="139"/>
      <c r="M138" s="31"/>
      <c r="N138" s="140"/>
      <c r="X138" s="52"/>
      <c r="AT138" s="16" t="s">
        <v>145</v>
      </c>
      <c r="AU138" s="16" t="s">
        <v>81</v>
      </c>
    </row>
    <row r="139" spans="2:65" s="1" customFormat="1" ht="24.2" customHeight="1">
      <c r="B139" s="31"/>
      <c r="C139" s="123" t="s">
        <v>219</v>
      </c>
      <c r="D139" s="123" t="s">
        <v>138</v>
      </c>
      <c r="E139" s="124" t="s">
        <v>320</v>
      </c>
      <c r="F139" s="125" t="s">
        <v>321</v>
      </c>
      <c r="G139" s="126" t="s">
        <v>266</v>
      </c>
      <c r="H139" s="127">
        <v>1</v>
      </c>
      <c r="I139" s="128"/>
      <c r="J139" s="128"/>
      <c r="K139" s="129">
        <f>ROUND(P139*H139,2)</f>
        <v>0</v>
      </c>
      <c r="L139" s="125" t="s">
        <v>322</v>
      </c>
      <c r="M139" s="31"/>
      <c r="N139" s="130" t="s">
        <v>29</v>
      </c>
      <c r="O139" s="131" t="s">
        <v>42</v>
      </c>
      <c r="P139" s="132">
        <f>I139+J139</f>
        <v>0</v>
      </c>
      <c r="Q139" s="132">
        <f>ROUND(I139*H139,2)</f>
        <v>0</v>
      </c>
      <c r="R139" s="132">
        <f>ROUND(J139*H139,2)</f>
        <v>0</v>
      </c>
      <c r="T139" s="133">
        <f>S139*H139</f>
        <v>0</v>
      </c>
      <c r="U139" s="133">
        <v>0</v>
      </c>
      <c r="V139" s="133">
        <f>U139*H139</f>
        <v>0</v>
      </c>
      <c r="W139" s="133">
        <v>0</v>
      </c>
      <c r="X139" s="134">
        <f>W139*H139</f>
        <v>0</v>
      </c>
      <c r="AR139" s="135" t="s">
        <v>250</v>
      </c>
      <c r="AT139" s="135" t="s">
        <v>138</v>
      </c>
      <c r="AU139" s="135" t="s">
        <v>81</v>
      </c>
      <c r="AY139" s="16" t="s">
        <v>134</v>
      </c>
      <c r="BE139" s="136">
        <f>IF(O139="základní",K139,0)</f>
        <v>0</v>
      </c>
      <c r="BF139" s="136">
        <f>IF(O139="snížená",K139,0)</f>
        <v>0</v>
      </c>
      <c r="BG139" s="136">
        <f>IF(O139="zákl. přenesená",K139,0)</f>
        <v>0</v>
      </c>
      <c r="BH139" s="136">
        <f>IF(O139="sníž. přenesená",K139,0)</f>
        <v>0</v>
      </c>
      <c r="BI139" s="136">
        <f>IF(O139="nulová",K139,0)</f>
        <v>0</v>
      </c>
      <c r="BJ139" s="16" t="s">
        <v>81</v>
      </c>
      <c r="BK139" s="136">
        <f>ROUND(P139*H139,2)</f>
        <v>0</v>
      </c>
      <c r="BL139" s="16" t="s">
        <v>250</v>
      </c>
      <c r="BM139" s="135" t="s">
        <v>323</v>
      </c>
    </row>
    <row r="140" spans="2:65" s="1" customFormat="1" ht="19.5">
      <c r="B140" s="31"/>
      <c r="D140" s="137" t="s">
        <v>144</v>
      </c>
      <c r="F140" s="138" t="s">
        <v>324</v>
      </c>
      <c r="I140" s="139"/>
      <c r="J140" s="139"/>
      <c r="M140" s="31"/>
      <c r="N140" s="140"/>
      <c r="X140" s="52"/>
      <c r="AT140" s="16" t="s">
        <v>144</v>
      </c>
      <c r="AU140" s="16" t="s">
        <v>81</v>
      </c>
    </row>
    <row r="141" spans="2:65" s="1" customFormat="1" ht="11.25">
      <c r="B141" s="31"/>
      <c r="D141" s="141" t="s">
        <v>145</v>
      </c>
      <c r="F141" s="142" t="s">
        <v>325</v>
      </c>
      <c r="I141" s="139"/>
      <c r="J141" s="139"/>
      <c r="M141" s="31"/>
      <c r="N141" s="140"/>
      <c r="X141" s="52"/>
      <c r="AT141" s="16" t="s">
        <v>145</v>
      </c>
      <c r="AU141" s="16" t="s">
        <v>81</v>
      </c>
    </row>
    <row r="142" spans="2:65" s="1" customFormat="1" ht="24.2" customHeight="1">
      <c r="B142" s="31"/>
      <c r="C142" s="123" t="s">
        <v>224</v>
      </c>
      <c r="D142" s="123" t="s">
        <v>138</v>
      </c>
      <c r="E142" s="124" t="s">
        <v>326</v>
      </c>
      <c r="F142" s="125" t="s">
        <v>327</v>
      </c>
      <c r="G142" s="126" t="s">
        <v>249</v>
      </c>
      <c r="H142" s="127">
        <v>3</v>
      </c>
      <c r="I142" s="128"/>
      <c r="J142" s="128"/>
      <c r="K142" s="129">
        <f>ROUND(P142*H142,2)</f>
        <v>0</v>
      </c>
      <c r="L142" s="125" t="s">
        <v>142</v>
      </c>
      <c r="M142" s="31"/>
      <c r="N142" s="130" t="s">
        <v>29</v>
      </c>
      <c r="O142" s="131" t="s">
        <v>42</v>
      </c>
      <c r="P142" s="132">
        <f>I142+J142</f>
        <v>0</v>
      </c>
      <c r="Q142" s="132">
        <f>ROUND(I142*H142,2)</f>
        <v>0</v>
      </c>
      <c r="R142" s="132">
        <f>ROUND(J142*H142,2)</f>
        <v>0</v>
      </c>
      <c r="T142" s="133">
        <f>S142*H142</f>
        <v>0</v>
      </c>
      <c r="U142" s="133">
        <v>0</v>
      </c>
      <c r="V142" s="133">
        <f>U142*H142</f>
        <v>0</v>
      </c>
      <c r="W142" s="133">
        <v>0</v>
      </c>
      <c r="X142" s="134">
        <f>W142*H142</f>
        <v>0</v>
      </c>
      <c r="AR142" s="135" t="s">
        <v>250</v>
      </c>
      <c r="AT142" s="135" t="s">
        <v>138</v>
      </c>
      <c r="AU142" s="135" t="s">
        <v>81</v>
      </c>
      <c r="AY142" s="16" t="s">
        <v>134</v>
      </c>
      <c r="BE142" s="136">
        <f>IF(O142="základní",K142,0)</f>
        <v>0</v>
      </c>
      <c r="BF142" s="136">
        <f>IF(O142="snížená",K142,0)</f>
        <v>0</v>
      </c>
      <c r="BG142" s="136">
        <f>IF(O142="zákl. přenesená",K142,0)</f>
        <v>0</v>
      </c>
      <c r="BH142" s="136">
        <f>IF(O142="sníž. přenesená",K142,0)</f>
        <v>0</v>
      </c>
      <c r="BI142" s="136">
        <f>IF(O142="nulová",K142,0)</f>
        <v>0</v>
      </c>
      <c r="BJ142" s="16" t="s">
        <v>81</v>
      </c>
      <c r="BK142" s="136">
        <f>ROUND(P142*H142,2)</f>
        <v>0</v>
      </c>
      <c r="BL142" s="16" t="s">
        <v>250</v>
      </c>
      <c r="BM142" s="135" t="s">
        <v>328</v>
      </c>
    </row>
    <row r="143" spans="2:65" s="1" customFormat="1" ht="19.5">
      <c r="B143" s="31"/>
      <c r="D143" s="137" t="s">
        <v>144</v>
      </c>
      <c r="F143" s="138" t="s">
        <v>329</v>
      </c>
      <c r="I143" s="139"/>
      <c r="J143" s="139"/>
      <c r="M143" s="31"/>
      <c r="N143" s="140"/>
      <c r="X143" s="52"/>
      <c r="AT143" s="16" t="s">
        <v>144</v>
      </c>
      <c r="AU143" s="16" t="s">
        <v>81</v>
      </c>
    </row>
    <row r="144" spans="2:65" s="1" customFormat="1" ht="11.25">
      <c r="B144" s="31"/>
      <c r="D144" s="141" t="s">
        <v>145</v>
      </c>
      <c r="F144" s="142" t="s">
        <v>330</v>
      </c>
      <c r="I144" s="139"/>
      <c r="J144" s="139"/>
      <c r="M144" s="31"/>
      <c r="N144" s="140"/>
      <c r="X144" s="52"/>
      <c r="AT144" s="16" t="s">
        <v>145</v>
      </c>
      <c r="AU144" s="16" t="s">
        <v>81</v>
      </c>
    </row>
    <row r="145" spans="2:65" s="1" customFormat="1" ht="24.2" customHeight="1">
      <c r="B145" s="31"/>
      <c r="C145" s="123" t="s">
        <v>9</v>
      </c>
      <c r="D145" s="123" t="s">
        <v>138</v>
      </c>
      <c r="E145" s="124" t="s">
        <v>331</v>
      </c>
      <c r="F145" s="125" t="s">
        <v>332</v>
      </c>
      <c r="G145" s="126" t="s">
        <v>266</v>
      </c>
      <c r="H145" s="127">
        <v>1</v>
      </c>
      <c r="I145" s="128"/>
      <c r="J145" s="128"/>
      <c r="K145" s="129">
        <f>ROUND(P145*H145,2)</f>
        <v>0</v>
      </c>
      <c r="L145" s="125" t="s">
        <v>322</v>
      </c>
      <c r="M145" s="31"/>
      <c r="N145" s="130" t="s">
        <v>29</v>
      </c>
      <c r="O145" s="131" t="s">
        <v>42</v>
      </c>
      <c r="P145" s="132">
        <f>I145+J145</f>
        <v>0</v>
      </c>
      <c r="Q145" s="132">
        <f>ROUND(I145*H145,2)</f>
        <v>0</v>
      </c>
      <c r="R145" s="132">
        <f>ROUND(J145*H145,2)</f>
        <v>0</v>
      </c>
      <c r="T145" s="133">
        <f>S145*H145</f>
        <v>0</v>
      </c>
      <c r="U145" s="133">
        <v>0</v>
      </c>
      <c r="V145" s="133">
        <f>U145*H145</f>
        <v>0</v>
      </c>
      <c r="W145" s="133">
        <v>0</v>
      </c>
      <c r="X145" s="134">
        <f>W145*H145</f>
        <v>0</v>
      </c>
      <c r="AR145" s="135" t="s">
        <v>250</v>
      </c>
      <c r="AT145" s="135" t="s">
        <v>138</v>
      </c>
      <c r="AU145" s="135" t="s">
        <v>81</v>
      </c>
      <c r="AY145" s="16" t="s">
        <v>134</v>
      </c>
      <c r="BE145" s="136">
        <f>IF(O145="základní",K145,0)</f>
        <v>0</v>
      </c>
      <c r="BF145" s="136">
        <f>IF(O145="snížená",K145,0)</f>
        <v>0</v>
      </c>
      <c r="BG145" s="136">
        <f>IF(O145="zákl. přenesená",K145,0)</f>
        <v>0</v>
      </c>
      <c r="BH145" s="136">
        <f>IF(O145="sníž. přenesená",K145,0)</f>
        <v>0</v>
      </c>
      <c r="BI145" s="136">
        <f>IF(O145="nulová",K145,0)</f>
        <v>0</v>
      </c>
      <c r="BJ145" s="16" t="s">
        <v>81</v>
      </c>
      <c r="BK145" s="136">
        <f>ROUND(P145*H145,2)</f>
        <v>0</v>
      </c>
      <c r="BL145" s="16" t="s">
        <v>250</v>
      </c>
      <c r="BM145" s="135" t="s">
        <v>333</v>
      </c>
    </row>
    <row r="146" spans="2:65" s="1" customFormat="1" ht="19.5">
      <c r="B146" s="31"/>
      <c r="D146" s="137" t="s">
        <v>144</v>
      </c>
      <c r="F146" s="138" t="s">
        <v>334</v>
      </c>
      <c r="I146" s="139"/>
      <c r="J146" s="139"/>
      <c r="M146" s="31"/>
      <c r="N146" s="140"/>
      <c r="X146" s="52"/>
      <c r="AT146" s="16" t="s">
        <v>144</v>
      </c>
      <c r="AU146" s="16" t="s">
        <v>81</v>
      </c>
    </row>
    <row r="147" spans="2:65" s="1" customFormat="1" ht="11.25">
      <c r="B147" s="31"/>
      <c r="D147" s="141" t="s">
        <v>145</v>
      </c>
      <c r="F147" s="142" t="s">
        <v>335</v>
      </c>
      <c r="I147" s="139"/>
      <c r="J147" s="139"/>
      <c r="M147" s="31"/>
      <c r="N147" s="140"/>
      <c r="X147" s="52"/>
      <c r="AT147" s="16" t="s">
        <v>145</v>
      </c>
      <c r="AU147" s="16" t="s">
        <v>81</v>
      </c>
    </row>
    <row r="148" spans="2:65" s="1" customFormat="1" ht="24.2" customHeight="1">
      <c r="B148" s="31"/>
      <c r="C148" s="123" t="s">
        <v>336</v>
      </c>
      <c r="D148" s="123" t="s">
        <v>138</v>
      </c>
      <c r="E148" s="124" t="s">
        <v>337</v>
      </c>
      <c r="F148" s="125" t="s">
        <v>338</v>
      </c>
      <c r="G148" s="126" t="s">
        <v>249</v>
      </c>
      <c r="H148" s="127">
        <v>3</v>
      </c>
      <c r="I148" s="128"/>
      <c r="J148" s="128"/>
      <c r="K148" s="129">
        <f>ROUND(P148*H148,2)</f>
        <v>0</v>
      </c>
      <c r="L148" s="125" t="s">
        <v>142</v>
      </c>
      <c r="M148" s="31"/>
      <c r="N148" s="130" t="s">
        <v>29</v>
      </c>
      <c r="O148" s="131" t="s">
        <v>42</v>
      </c>
      <c r="P148" s="132">
        <f>I148+J148</f>
        <v>0</v>
      </c>
      <c r="Q148" s="132">
        <f>ROUND(I148*H148,2)</f>
        <v>0</v>
      </c>
      <c r="R148" s="132">
        <f>ROUND(J148*H148,2)</f>
        <v>0</v>
      </c>
      <c r="T148" s="133">
        <f>S148*H148</f>
        <v>0</v>
      </c>
      <c r="U148" s="133">
        <v>0</v>
      </c>
      <c r="V148" s="133">
        <f>U148*H148</f>
        <v>0</v>
      </c>
      <c r="W148" s="133">
        <v>0</v>
      </c>
      <c r="X148" s="134">
        <f>W148*H148</f>
        <v>0</v>
      </c>
      <c r="AR148" s="135" t="s">
        <v>250</v>
      </c>
      <c r="AT148" s="135" t="s">
        <v>138</v>
      </c>
      <c r="AU148" s="135" t="s">
        <v>81</v>
      </c>
      <c r="AY148" s="16" t="s">
        <v>134</v>
      </c>
      <c r="BE148" s="136">
        <f>IF(O148="základní",K148,0)</f>
        <v>0</v>
      </c>
      <c r="BF148" s="136">
        <f>IF(O148="snížená",K148,0)</f>
        <v>0</v>
      </c>
      <c r="BG148" s="136">
        <f>IF(O148="zákl. přenesená",K148,0)</f>
        <v>0</v>
      </c>
      <c r="BH148" s="136">
        <f>IF(O148="sníž. přenesená",K148,0)</f>
        <v>0</v>
      </c>
      <c r="BI148" s="136">
        <f>IF(O148="nulová",K148,0)</f>
        <v>0</v>
      </c>
      <c r="BJ148" s="16" t="s">
        <v>81</v>
      </c>
      <c r="BK148" s="136">
        <f>ROUND(P148*H148,2)</f>
        <v>0</v>
      </c>
      <c r="BL148" s="16" t="s">
        <v>250</v>
      </c>
      <c r="BM148" s="135" t="s">
        <v>339</v>
      </c>
    </row>
    <row r="149" spans="2:65" s="1" customFormat="1" ht="19.5">
      <c r="B149" s="31"/>
      <c r="D149" s="137" t="s">
        <v>144</v>
      </c>
      <c r="F149" s="138" t="s">
        <v>340</v>
      </c>
      <c r="I149" s="139"/>
      <c r="J149" s="139"/>
      <c r="M149" s="31"/>
      <c r="N149" s="140"/>
      <c r="X149" s="52"/>
      <c r="AT149" s="16" t="s">
        <v>144</v>
      </c>
      <c r="AU149" s="16" t="s">
        <v>81</v>
      </c>
    </row>
    <row r="150" spans="2:65" s="1" customFormat="1" ht="11.25">
      <c r="B150" s="31"/>
      <c r="D150" s="141" t="s">
        <v>145</v>
      </c>
      <c r="F150" s="142" t="s">
        <v>341</v>
      </c>
      <c r="I150" s="139"/>
      <c r="J150" s="139"/>
      <c r="M150" s="31"/>
      <c r="N150" s="140"/>
      <c r="X150" s="52"/>
      <c r="AT150" s="16" t="s">
        <v>145</v>
      </c>
      <c r="AU150" s="16" t="s">
        <v>81</v>
      </c>
    </row>
    <row r="151" spans="2:65" s="1" customFormat="1" ht="24.2" customHeight="1">
      <c r="B151" s="31"/>
      <c r="C151" s="123" t="s">
        <v>342</v>
      </c>
      <c r="D151" s="123" t="s">
        <v>138</v>
      </c>
      <c r="E151" s="124" t="s">
        <v>343</v>
      </c>
      <c r="F151" s="125" t="s">
        <v>344</v>
      </c>
      <c r="G151" s="126" t="s">
        <v>266</v>
      </c>
      <c r="H151" s="127">
        <v>1</v>
      </c>
      <c r="I151" s="128"/>
      <c r="J151" s="128"/>
      <c r="K151" s="129">
        <f>ROUND(P151*H151,2)</f>
        <v>0</v>
      </c>
      <c r="L151" s="125" t="s">
        <v>322</v>
      </c>
      <c r="M151" s="31"/>
      <c r="N151" s="130" t="s">
        <v>29</v>
      </c>
      <c r="O151" s="131" t="s">
        <v>42</v>
      </c>
      <c r="P151" s="132">
        <f>I151+J151</f>
        <v>0</v>
      </c>
      <c r="Q151" s="132">
        <f>ROUND(I151*H151,2)</f>
        <v>0</v>
      </c>
      <c r="R151" s="132">
        <f>ROUND(J151*H151,2)</f>
        <v>0</v>
      </c>
      <c r="T151" s="133">
        <f>S151*H151</f>
        <v>0</v>
      </c>
      <c r="U151" s="133">
        <v>0</v>
      </c>
      <c r="V151" s="133">
        <f>U151*H151</f>
        <v>0</v>
      </c>
      <c r="W151" s="133">
        <v>0</v>
      </c>
      <c r="X151" s="134">
        <f>W151*H151</f>
        <v>0</v>
      </c>
      <c r="AR151" s="135" t="s">
        <v>250</v>
      </c>
      <c r="AT151" s="135" t="s">
        <v>138</v>
      </c>
      <c r="AU151" s="135" t="s">
        <v>81</v>
      </c>
      <c r="AY151" s="16" t="s">
        <v>134</v>
      </c>
      <c r="BE151" s="136">
        <f>IF(O151="základní",K151,0)</f>
        <v>0</v>
      </c>
      <c r="BF151" s="136">
        <f>IF(O151="snížená",K151,0)</f>
        <v>0</v>
      </c>
      <c r="BG151" s="136">
        <f>IF(O151="zákl. přenesená",K151,0)</f>
        <v>0</v>
      </c>
      <c r="BH151" s="136">
        <f>IF(O151="sníž. přenesená",K151,0)</f>
        <v>0</v>
      </c>
      <c r="BI151" s="136">
        <f>IF(O151="nulová",K151,0)</f>
        <v>0</v>
      </c>
      <c r="BJ151" s="16" t="s">
        <v>81</v>
      </c>
      <c r="BK151" s="136">
        <f>ROUND(P151*H151,2)</f>
        <v>0</v>
      </c>
      <c r="BL151" s="16" t="s">
        <v>250</v>
      </c>
      <c r="BM151" s="135" t="s">
        <v>345</v>
      </c>
    </row>
    <row r="152" spans="2:65" s="1" customFormat="1" ht="19.5">
      <c r="B152" s="31"/>
      <c r="D152" s="137" t="s">
        <v>144</v>
      </c>
      <c r="F152" s="138" t="s">
        <v>346</v>
      </c>
      <c r="I152" s="139"/>
      <c r="J152" s="139"/>
      <c r="M152" s="31"/>
      <c r="N152" s="140"/>
      <c r="X152" s="52"/>
      <c r="AT152" s="16" t="s">
        <v>144</v>
      </c>
      <c r="AU152" s="16" t="s">
        <v>81</v>
      </c>
    </row>
    <row r="153" spans="2:65" s="1" customFormat="1" ht="11.25">
      <c r="B153" s="31"/>
      <c r="D153" s="141" t="s">
        <v>145</v>
      </c>
      <c r="F153" s="142" t="s">
        <v>347</v>
      </c>
      <c r="I153" s="139"/>
      <c r="J153" s="139"/>
      <c r="M153" s="31"/>
      <c r="N153" s="140"/>
      <c r="X153" s="52"/>
      <c r="AT153" s="16" t="s">
        <v>145</v>
      </c>
      <c r="AU153" s="16" t="s">
        <v>81</v>
      </c>
    </row>
    <row r="154" spans="2:65" s="1" customFormat="1" ht="24">
      <c r="B154" s="31"/>
      <c r="C154" s="123" t="s">
        <v>348</v>
      </c>
      <c r="D154" s="123" t="s">
        <v>138</v>
      </c>
      <c r="E154" s="124" t="s">
        <v>349</v>
      </c>
      <c r="F154" s="125" t="s">
        <v>350</v>
      </c>
      <c r="G154" s="126" t="s">
        <v>293</v>
      </c>
      <c r="H154" s="127">
        <v>110.05200000000001</v>
      </c>
      <c r="I154" s="128"/>
      <c r="J154" s="128"/>
      <c r="K154" s="129">
        <f>ROUND(P154*H154,2)</f>
        <v>0</v>
      </c>
      <c r="L154" s="125" t="s">
        <v>142</v>
      </c>
      <c r="M154" s="31"/>
      <c r="N154" s="130" t="s">
        <v>29</v>
      </c>
      <c r="O154" s="131" t="s">
        <v>42</v>
      </c>
      <c r="P154" s="132">
        <f>I154+J154</f>
        <v>0</v>
      </c>
      <c r="Q154" s="132">
        <f>ROUND(I154*H154,2)</f>
        <v>0</v>
      </c>
      <c r="R154" s="132">
        <f>ROUND(J154*H154,2)</f>
        <v>0</v>
      </c>
      <c r="T154" s="133">
        <f>S154*H154</f>
        <v>0</v>
      </c>
      <c r="U154" s="133">
        <v>0</v>
      </c>
      <c r="V154" s="133">
        <f>U154*H154</f>
        <v>0</v>
      </c>
      <c r="W154" s="133">
        <v>0</v>
      </c>
      <c r="X154" s="134">
        <f>W154*H154</f>
        <v>0</v>
      </c>
      <c r="AR154" s="135" t="s">
        <v>137</v>
      </c>
      <c r="AT154" s="135" t="s">
        <v>138</v>
      </c>
      <c r="AU154" s="135" t="s">
        <v>81</v>
      </c>
      <c r="AY154" s="16" t="s">
        <v>134</v>
      </c>
      <c r="BE154" s="136">
        <f>IF(O154="základní",K154,0)</f>
        <v>0</v>
      </c>
      <c r="BF154" s="136">
        <f>IF(O154="snížená",K154,0)</f>
        <v>0</v>
      </c>
      <c r="BG154" s="136">
        <f>IF(O154="zákl. přenesená",K154,0)</f>
        <v>0</v>
      </c>
      <c r="BH154" s="136">
        <f>IF(O154="sníž. přenesená",K154,0)</f>
        <v>0</v>
      </c>
      <c r="BI154" s="136">
        <f>IF(O154="nulová",K154,0)</f>
        <v>0</v>
      </c>
      <c r="BJ154" s="16" t="s">
        <v>81</v>
      </c>
      <c r="BK154" s="136">
        <f>ROUND(P154*H154,2)</f>
        <v>0</v>
      </c>
      <c r="BL154" s="16" t="s">
        <v>137</v>
      </c>
      <c r="BM154" s="135" t="s">
        <v>351</v>
      </c>
    </row>
    <row r="155" spans="2:65" s="1" customFormat="1" ht="19.5">
      <c r="B155" s="31"/>
      <c r="D155" s="137" t="s">
        <v>144</v>
      </c>
      <c r="F155" s="138" t="s">
        <v>352</v>
      </c>
      <c r="I155" s="139"/>
      <c r="J155" s="139"/>
      <c r="M155" s="31"/>
      <c r="N155" s="140"/>
      <c r="X155" s="52"/>
      <c r="AT155" s="16" t="s">
        <v>144</v>
      </c>
      <c r="AU155" s="16" t="s">
        <v>81</v>
      </c>
    </row>
    <row r="156" spans="2:65" s="1" customFormat="1" ht="11.25">
      <c r="B156" s="31"/>
      <c r="D156" s="141" t="s">
        <v>145</v>
      </c>
      <c r="F156" s="142" t="s">
        <v>353</v>
      </c>
      <c r="I156" s="139"/>
      <c r="J156" s="139"/>
      <c r="M156" s="31"/>
      <c r="N156" s="140"/>
      <c r="X156" s="52"/>
      <c r="AT156" s="16" t="s">
        <v>145</v>
      </c>
      <c r="AU156" s="16" t="s">
        <v>81</v>
      </c>
    </row>
    <row r="157" spans="2:65" s="1" customFormat="1" ht="19.5">
      <c r="B157" s="31"/>
      <c r="D157" s="137" t="s">
        <v>147</v>
      </c>
      <c r="F157" s="143" t="s">
        <v>354</v>
      </c>
      <c r="I157" s="139"/>
      <c r="J157" s="139"/>
      <c r="M157" s="31"/>
      <c r="N157" s="140"/>
      <c r="X157" s="52"/>
      <c r="AT157" s="16" t="s">
        <v>147</v>
      </c>
      <c r="AU157" s="16" t="s">
        <v>81</v>
      </c>
    </row>
    <row r="158" spans="2:65" s="13" customFormat="1" ht="11.25">
      <c r="B158" s="160"/>
      <c r="D158" s="137" t="s">
        <v>149</v>
      </c>
      <c r="E158" s="161" t="s">
        <v>29</v>
      </c>
      <c r="F158" s="162" t="s">
        <v>355</v>
      </c>
      <c r="H158" s="161" t="s">
        <v>29</v>
      </c>
      <c r="I158" s="163"/>
      <c r="J158" s="163"/>
      <c r="M158" s="160"/>
      <c r="N158" s="164"/>
      <c r="X158" s="165"/>
      <c r="AT158" s="161" t="s">
        <v>149</v>
      </c>
      <c r="AU158" s="161" t="s">
        <v>81</v>
      </c>
      <c r="AV158" s="13" t="s">
        <v>81</v>
      </c>
      <c r="AW158" s="13" t="s">
        <v>5</v>
      </c>
      <c r="AX158" s="13" t="s">
        <v>73</v>
      </c>
      <c r="AY158" s="161" t="s">
        <v>134</v>
      </c>
    </row>
    <row r="159" spans="2:65" s="11" customFormat="1" ht="11.25">
      <c r="B159" s="144"/>
      <c r="D159" s="137" t="s">
        <v>149</v>
      </c>
      <c r="E159" s="145" t="s">
        <v>29</v>
      </c>
      <c r="F159" s="146" t="s">
        <v>356</v>
      </c>
      <c r="H159" s="147">
        <v>7.8049999999999997</v>
      </c>
      <c r="I159" s="148"/>
      <c r="J159" s="148"/>
      <c r="M159" s="144"/>
      <c r="N159" s="149"/>
      <c r="X159" s="150"/>
      <c r="AT159" s="145" t="s">
        <v>149</v>
      </c>
      <c r="AU159" s="145" t="s">
        <v>81</v>
      </c>
      <c r="AV159" s="11" t="s">
        <v>83</v>
      </c>
      <c r="AW159" s="11" t="s">
        <v>5</v>
      </c>
      <c r="AX159" s="11" t="s">
        <v>73</v>
      </c>
      <c r="AY159" s="145" t="s">
        <v>134</v>
      </c>
    </row>
    <row r="160" spans="2:65" s="11" customFormat="1" ht="11.25">
      <c r="B160" s="144"/>
      <c r="D160" s="137" t="s">
        <v>149</v>
      </c>
      <c r="E160" s="145" t="s">
        <v>29</v>
      </c>
      <c r="F160" s="146" t="s">
        <v>357</v>
      </c>
      <c r="H160" s="147">
        <v>1.35</v>
      </c>
      <c r="I160" s="148"/>
      <c r="J160" s="148"/>
      <c r="M160" s="144"/>
      <c r="N160" s="149"/>
      <c r="X160" s="150"/>
      <c r="AT160" s="145" t="s">
        <v>149</v>
      </c>
      <c r="AU160" s="145" t="s">
        <v>81</v>
      </c>
      <c r="AV160" s="11" t="s">
        <v>83</v>
      </c>
      <c r="AW160" s="11" t="s">
        <v>5</v>
      </c>
      <c r="AX160" s="11" t="s">
        <v>73</v>
      </c>
      <c r="AY160" s="145" t="s">
        <v>134</v>
      </c>
    </row>
    <row r="161" spans="2:65" s="11" customFormat="1" ht="11.25">
      <c r="B161" s="144"/>
      <c r="D161" s="137" t="s">
        <v>149</v>
      </c>
      <c r="E161" s="145" t="s">
        <v>29</v>
      </c>
      <c r="F161" s="146" t="s">
        <v>358</v>
      </c>
      <c r="H161" s="147">
        <v>26.52</v>
      </c>
      <c r="I161" s="148"/>
      <c r="J161" s="148"/>
      <c r="M161" s="144"/>
      <c r="N161" s="149"/>
      <c r="X161" s="150"/>
      <c r="AT161" s="145" t="s">
        <v>149</v>
      </c>
      <c r="AU161" s="145" t="s">
        <v>81</v>
      </c>
      <c r="AV161" s="11" t="s">
        <v>83</v>
      </c>
      <c r="AW161" s="11" t="s">
        <v>5</v>
      </c>
      <c r="AX161" s="11" t="s">
        <v>73</v>
      </c>
      <c r="AY161" s="145" t="s">
        <v>134</v>
      </c>
    </row>
    <row r="162" spans="2:65" s="11" customFormat="1" ht="11.25">
      <c r="B162" s="144"/>
      <c r="D162" s="137" t="s">
        <v>149</v>
      </c>
      <c r="E162" s="145" t="s">
        <v>29</v>
      </c>
      <c r="F162" s="146" t="s">
        <v>359</v>
      </c>
      <c r="H162" s="147">
        <v>74.376999999999995</v>
      </c>
      <c r="I162" s="148"/>
      <c r="J162" s="148"/>
      <c r="M162" s="144"/>
      <c r="N162" s="149"/>
      <c r="X162" s="150"/>
      <c r="AT162" s="145" t="s">
        <v>149</v>
      </c>
      <c r="AU162" s="145" t="s">
        <v>81</v>
      </c>
      <c r="AV162" s="11" t="s">
        <v>83</v>
      </c>
      <c r="AW162" s="11" t="s">
        <v>5</v>
      </c>
      <c r="AX162" s="11" t="s">
        <v>73</v>
      </c>
      <c r="AY162" s="145" t="s">
        <v>134</v>
      </c>
    </row>
    <row r="163" spans="2:65" s="14" customFormat="1" ht="11.25">
      <c r="B163" s="166"/>
      <c r="D163" s="137" t="s">
        <v>149</v>
      </c>
      <c r="E163" s="167" t="s">
        <v>29</v>
      </c>
      <c r="F163" s="168" t="s">
        <v>302</v>
      </c>
      <c r="H163" s="169">
        <v>110.05200000000001</v>
      </c>
      <c r="I163" s="170"/>
      <c r="J163" s="170"/>
      <c r="M163" s="166"/>
      <c r="N163" s="171"/>
      <c r="X163" s="172"/>
      <c r="AT163" s="167" t="s">
        <v>149</v>
      </c>
      <c r="AU163" s="167" t="s">
        <v>81</v>
      </c>
      <c r="AV163" s="14" t="s">
        <v>137</v>
      </c>
      <c r="AW163" s="14" t="s">
        <v>5</v>
      </c>
      <c r="AX163" s="14" t="s">
        <v>81</v>
      </c>
      <c r="AY163" s="167" t="s">
        <v>134</v>
      </c>
    </row>
    <row r="164" spans="2:65" s="1" customFormat="1" ht="24">
      <c r="B164" s="31"/>
      <c r="C164" s="123" t="s">
        <v>360</v>
      </c>
      <c r="D164" s="123" t="s">
        <v>138</v>
      </c>
      <c r="E164" s="124" t="s">
        <v>361</v>
      </c>
      <c r="F164" s="125" t="s">
        <v>362</v>
      </c>
      <c r="G164" s="126" t="s">
        <v>363</v>
      </c>
      <c r="H164" s="127">
        <v>70.739999999999995</v>
      </c>
      <c r="I164" s="128"/>
      <c r="J164" s="128"/>
      <c r="K164" s="129">
        <f>ROUND(P164*H164,2)</f>
        <v>0</v>
      </c>
      <c r="L164" s="125" t="s">
        <v>142</v>
      </c>
      <c r="M164" s="31"/>
      <c r="N164" s="130" t="s">
        <v>29</v>
      </c>
      <c r="O164" s="131" t="s">
        <v>42</v>
      </c>
      <c r="P164" s="132">
        <f>I164+J164</f>
        <v>0</v>
      </c>
      <c r="Q164" s="132">
        <f>ROUND(I164*H164,2)</f>
        <v>0</v>
      </c>
      <c r="R164" s="132">
        <f>ROUND(J164*H164,2)</f>
        <v>0</v>
      </c>
      <c r="T164" s="133">
        <f>S164*H164</f>
        <v>0</v>
      </c>
      <c r="U164" s="133">
        <v>0</v>
      </c>
      <c r="V164" s="133">
        <f>U164*H164</f>
        <v>0</v>
      </c>
      <c r="W164" s="133">
        <v>0</v>
      </c>
      <c r="X164" s="134">
        <f>W164*H164</f>
        <v>0</v>
      </c>
      <c r="AR164" s="135" t="s">
        <v>137</v>
      </c>
      <c r="AT164" s="135" t="s">
        <v>138</v>
      </c>
      <c r="AU164" s="135" t="s">
        <v>81</v>
      </c>
      <c r="AY164" s="16" t="s">
        <v>134</v>
      </c>
      <c r="BE164" s="136">
        <f>IF(O164="základní",K164,0)</f>
        <v>0</v>
      </c>
      <c r="BF164" s="136">
        <f>IF(O164="snížená",K164,0)</f>
        <v>0</v>
      </c>
      <c r="BG164" s="136">
        <f>IF(O164="zákl. přenesená",K164,0)</f>
        <v>0</v>
      </c>
      <c r="BH164" s="136">
        <f>IF(O164="sníž. přenesená",K164,0)</f>
        <v>0</v>
      </c>
      <c r="BI164" s="136">
        <f>IF(O164="nulová",K164,0)</f>
        <v>0</v>
      </c>
      <c r="BJ164" s="16" t="s">
        <v>81</v>
      </c>
      <c r="BK164" s="136">
        <f>ROUND(P164*H164,2)</f>
        <v>0</v>
      </c>
      <c r="BL164" s="16" t="s">
        <v>137</v>
      </c>
      <c r="BM164" s="135" t="s">
        <v>364</v>
      </c>
    </row>
    <row r="165" spans="2:65" s="1" customFormat="1" ht="19.5">
      <c r="B165" s="31"/>
      <c r="D165" s="137" t="s">
        <v>144</v>
      </c>
      <c r="F165" s="138" t="s">
        <v>365</v>
      </c>
      <c r="I165" s="139"/>
      <c r="J165" s="139"/>
      <c r="M165" s="31"/>
      <c r="N165" s="140"/>
      <c r="X165" s="52"/>
      <c r="AT165" s="16" t="s">
        <v>144</v>
      </c>
      <c r="AU165" s="16" t="s">
        <v>81</v>
      </c>
    </row>
    <row r="166" spans="2:65" s="1" customFormat="1" ht="11.25">
      <c r="B166" s="31"/>
      <c r="D166" s="141" t="s">
        <v>145</v>
      </c>
      <c r="F166" s="142" t="s">
        <v>366</v>
      </c>
      <c r="I166" s="139"/>
      <c r="J166" s="139"/>
      <c r="M166" s="31"/>
      <c r="N166" s="140"/>
      <c r="X166" s="52"/>
      <c r="AT166" s="16" t="s">
        <v>145</v>
      </c>
      <c r="AU166" s="16" t="s">
        <v>81</v>
      </c>
    </row>
    <row r="167" spans="2:65" s="13" customFormat="1" ht="11.25">
      <c r="B167" s="160"/>
      <c r="D167" s="137" t="s">
        <v>149</v>
      </c>
      <c r="E167" s="161" t="s">
        <v>29</v>
      </c>
      <c r="F167" s="162" t="s">
        <v>367</v>
      </c>
      <c r="H167" s="161" t="s">
        <v>29</v>
      </c>
      <c r="I167" s="163"/>
      <c r="J167" s="163"/>
      <c r="M167" s="160"/>
      <c r="N167" s="164"/>
      <c r="X167" s="165"/>
      <c r="AT167" s="161" t="s">
        <v>149</v>
      </c>
      <c r="AU167" s="161" t="s">
        <v>81</v>
      </c>
      <c r="AV167" s="13" t="s">
        <v>81</v>
      </c>
      <c r="AW167" s="13" t="s">
        <v>5</v>
      </c>
      <c r="AX167" s="13" t="s">
        <v>73</v>
      </c>
      <c r="AY167" s="161" t="s">
        <v>134</v>
      </c>
    </row>
    <row r="168" spans="2:65" s="11" customFormat="1" ht="11.25">
      <c r="B168" s="144"/>
      <c r="D168" s="137" t="s">
        <v>149</v>
      </c>
      <c r="E168" s="145" t="s">
        <v>29</v>
      </c>
      <c r="F168" s="146" t="s">
        <v>368</v>
      </c>
      <c r="H168" s="147">
        <v>70.739999999999995</v>
      </c>
      <c r="I168" s="148"/>
      <c r="J168" s="148"/>
      <c r="M168" s="144"/>
      <c r="N168" s="149"/>
      <c r="X168" s="150"/>
      <c r="AT168" s="145" t="s">
        <v>149</v>
      </c>
      <c r="AU168" s="145" t="s">
        <v>81</v>
      </c>
      <c r="AV168" s="11" t="s">
        <v>83</v>
      </c>
      <c r="AW168" s="11" t="s">
        <v>5</v>
      </c>
      <c r="AX168" s="11" t="s">
        <v>81</v>
      </c>
      <c r="AY168" s="145" t="s">
        <v>134</v>
      </c>
    </row>
    <row r="169" spans="2:65" s="1" customFormat="1" ht="24.2" customHeight="1">
      <c r="B169" s="31"/>
      <c r="C169" s="123" t="s">
        <v>369</v>
      </c>
      <c r="D169" s="123" t="s">
        <v>138</v>
      </c>
      <c r="E169" s="124" t="s">
        <v>370</v>
      </c>
      <c r="F169" s="125" t="s">
        <v>371</v>
      </c>
      <c r="G169" s="126" t="s">
        <v>372</v>
      </c>
      <c r="H169" s="127">
        <v>127.33199999999999</v>
      </c>
      <c r="I169" s="128"/>
      <c r="J169" s="128"/>
      <c r="K169" s="129">
        <f>ROUND(P169*H169,2)</f>
        <v>0</v>
      </c>
      <c r="L169" s="125" t="s">
        <v>142</v>
      </c>
      <c r="M169" s="31"/>
      <c r="N169" s="130" t="s">
        <v>29</v>
      </c>
      <c r="O169" s="131" t="s">
        <v>42</v>
      </c>
      <c r="P169" s="132">
        <f>I169+J169</f>
        <v>0</v>
      </c>
      <c r="Q169" s="132">
        <f>ROUND(I169*H169,2)</f>
        <v>0</v>
      </c>
      <c r="R169" s="132">
        <f>ROUND(J169*H169,2)</f>
        <v>0</v>
      </c>
      <c r="T169" s="133">
        <f>S169*H169</f>
        <v>0</v>
      </c>
      <c r="U169" s="133">
        <v>0</v>
      </c>
      <c r="V169" s="133">
        <f>U169*H169</f>
        <v>0</v>
      </c>
      <c r="W169" s="133">
        <v>0</v>
      </c>
      <c r="X169" s="134">
        <f>W169*H169</f>
        <v>0</v>
      </c>
      <c r="AR169" s="135" t="s">
        <v>137</v>
      </c>
      <c r="AT169" s="135" t="s">
        <v>138</v>
      </c>
      <c r="AU169" s="135" t="s">
        <v>81</v>
      </c>
      <c r="AY169" s="16" t="s">
        <v>134</v>
      </c>
      <c r="BE169" s="136">
        <f>IF(O169="základní",K169,0)</f>
        <v>0</v>
      </c>
      <c r="BF169" s="136">
        <f>IF(O169="snížená",K169,0)</f>
        <v>0</v>
      </c>
      <c r="BG169" s="136">
        <f>IF(O169="zákl. přenesená",K169,0)</f>
        <v>0</v>
      </c>
      <c r="BH169" s="136">
        <f>IF(O169="sníž. přenesená",K169,0)</f>
        <v>0</v>
      </c>
      <c r="BI169" s="136">
        <f>IF(O169="nulová",K169,0)</f>
        <v>0</v>
      </c>
      <c r="BJ169" s="16" t="s">
        <v>81</v>
      </c>
      <c r="BK169" s="136">
        <f>ROUND(P169*H169,2)</f>
        <v>0</v>
      </c>
      <c r="BL169" s="16" t="s">
        <v>137</v>
      </c>
      <c r="BM169" s="135" t="s">
        <v>373</v>
      </c>
    </row>
    <row r="170" spans="2:65" s="1" customFormat="1" ht="19.5">
      <c r="B170" s="31"/>
      <c r="D170" s="137" t="s">
        <v>144</v>
      </c>
      <c r="F170" s="138" t="s">
        <v>374</v>
      </c>
      <c r="I170" s="139"/>
      <c r="J170" s="139"/>
      <c r="M170" s="31"/>
      <c r="N170" s="140"/>
      <c r="X170" s="52"/>
      <c r="AT170" s="16" t="s">
        <v>144</v>
      </c>
      <c r="AU170" s="16" t="s">
        <v>81</v>
      </c>
    </row>
    <row r="171" spans="2:65" s="1" customFormat="1" ht="11.25">
      <c r="B171" s="31"/>
      <c r="D171" s="141" t="s">
        <v>145</v>
      </c>
      <c r="F171" s="142" t="s">
        <v>375</v>
      </c>
      <c r="I171" s="139"/>
      <c r="J171" s="139"/>
      <c r="M171" s="31"/>
      <c r="N171" s="140"/>
      <c r="X171" s="52"/>
      <c r="AT171" s="16" t="s">
        <v>145</v>
      </c>
      <c r="AU171" s="16" t="s">
        <v>81</v>
      </c>
    </row>
    <row r="172" spans="2:65" s="11" customFormat="1" ht="11.25">
      <c r="B172" s="144"/>
      <c r="D172" s="137" t="s">
        <v>149</v>
      </c>
      <c r="E172" s="145" t="s">
        <v>29</v>
      </c>
      <c r="F172" s="146" t="s">
        <v>376</v>
      </c>
      <c r="H172" s="147">
        <v>127.33199999999999</v>
      </c>
      <c r="I172" s="148"/>
      <c r="J172" s="148"/>
      <c r="M172" s="144"/>
      <c r="N172" s="149"/>
      <c r="X172" s="150"/>
      <c r="AT172" s="145" t="s">
        <v>149</v>
      </c>
      <c r="AU172" s="145" t="s">
        <v>81</v>
      </c>
      <c r="AV172" s="11" t="s">
        <v>83</v>
      </c>
      <c r="AW172" s="11" t="s">
        <v>5</v>
      </c>
      <c r="AX172" s="11" t="s">
        <v>81</v>
      </c>
      <c r="AY172" s="145" t="s">
        <v>134</v>
      </c>
    </row>
    <row r="173" spans="2:65" s="1" customFormat="1" ht="24.2" customHeight="1">
      <c r="B173" s="31"/>
      <c r="C173" s="123" t="s">
        <v>8</v>
      </c>
      <c r="D173" s="123" t="s">
        <v>138</v>
      </c>
      <c r="E173" s="124" t="s">
        <v>377</v>
      </c>
      <c r="F173" s="125" t="s">
        <v>378</v>
      </c>
      <c r="G173" s="126" t="s">
        <v>363</v>
      </c>
      <c r="H173" s="127">
        <v>180.792</v>
      </c>
      <c r="I173" s="128"/>
      <c r="J173" s="128"/>
      <c r="K173" s="129">
        <f>ROUND(P173*H173,2)</f>
        <v>0</v>
      </c>
      <c r="L173" s="125" t="s">
        <v>142</v>
      </c>
      <c r="M173" s="31"/>
      <c r="N173" s="130" t="s">
        <v>29</v>
      </c>
      <c r="O173" s="131" t="s">
        <v>42</v>
      </c>
      <c r="P173" s="132">
        <f>I173+J173</f>
        <v>0</v>
      </c>
      <c r="Q173" s="132">
        <f>ROUND(I173*H173,2)</f>
        <v>0</v>
      </c>
      <c r="R173" s="132">
        <f>ROUND(J173*H173,2)</f>
        <v>0</v>
      </c>
      <c r="T173" s="133">
        <f>S173*H173</f>
        <v>0</v>
      </c>
      <c r="U173" s="133">
        <v>0</v>
      </c>
      <c r="V173" s="133">
        <f>U173*H173</f>
        <v>0</v>
      </c>
      <c r="W173" s="133">
        <v>0</v>
      </c>
      <c r="X173" s="134">
        <f>W173*H173</f>
        <v>0</v>
      </c>
      <c r="AR173" s="135" t="s">
        <v>137</v>
      </c>
      <c r="AT173" s="135" t="s">
        <v>138</v>
      </c>
      <c r="AU173" s="135" t="s">
        <v>81</v>
      </c>
      <c r="AY173" s="16" t="s">
        <v>134</v>
      </c>
      <c r="BE173" s="136">
        <f>IF(O173="základní",K173,0)</f>
        <v>0</v>
      </c>
      <c r="BF173" s="136">
        <f>IF(O173="snížená",K173,0)</f>
        <v>0</v>
      </c>
      <c r="BG173" s="136">
        <f>IF(O173="zákl. přenesená",K173,0)</f>
        <v>0</v>
      </c>
      <c r="BH173" s="136">
        <f>IF(O173="sníž. přenesená",K173,0)</f>
        <v>0</v>
      </c>
      <c r="BI173" s="136">
        <f>IF(O173="nulová",K173,0)</f>
        <v>0</v>
      </c>
      <c r="BJ173" s="16" t="s">
        <v>81</v>
      </c>
      <c r="BK173" s="136">
        <f>ROUND(P173*H173,2)</f>
        <v>0</v>
      </c>
      <c r="BL173" s="16" t="s">
        <v>137</v>
      </c>
      <c r="BM173" s="135" t="s">
        <v>379</v>
      </c>
    </row>
    <row r="174" spans="2:65" s="1" customFormat="1" ht="11.25">
      <c r="B174" s="31"/>
      <c r="D174" s="137" t="s">
        <v>144</v>
      </c>
      <c r="F174" s="138" t="s">
        <v>380</v>
      </c>
      <c r="I174" s="139"/>
      <c r="J174" s="139"/>
      <c r="M174" s="31"/>
      <c r="N174" s="140"/>
      <c r="X174" s="52"/>
      <c r="AT174" s="16" t="s">
        <v>144</v>
      </c>
      <c r="AU174" s="16" t="s">
        <v>81</v>
      </c>
    </row>
    <row r="175" spans="2:65" s="1" customFormat="1" ht="11.25">
      <c r="B175" s="31"/>
      <c r="D175" s="141" t="s">
        <v>145</v>
      </c>
      <c r="F175" s="142" t="s">
        <v>381</v>
      </c>
      <c r="I175" s="139"/>
      <c r="J175" s="139"/>
      <c r="M175" s="31"/>
      <c r="N175" s="140"/>
      <c r="X175" s="52"/>
      <c r="AT175" s="16" t="s">
        <v>145</v>
      </c>
      <c r="AU175" s="16" t="s">
        <v>81</v>
      </c>
    </row>
    <row r="176" spans="2:65" s="11" customFormat="1" ht="11.25">
      <c r="B176" s="144"/>
      <c r="D176" s="137" t="s">
        <v>149</v>
      </c>
      <c r="E176" s="145" t="s">
        <v>29</v>
      </c>
      <c r="F176" s="146" t="s">
        <v>382</v>
      </c>
      <c r="H176" s="147">
        <v>180.792</v>
      </c>
      <c r="I176" s="148"/>
      <c r="J176" s="148"/>
      <c r="M176" s="144"/>
      <c r="N176" s="149"/>
      <c r="X176" s="150"/>
      <c r="AT176" s="145" t="s">
        <v>149</v>
      </c>
      <c r="AU176" s="145" t="s">
        <v>81</v>
      </c>
      <c r="AV176" s="11" t="s">
        <v>83</v>
      </c>
      <c r="AW176" s="11" t="s">
        <v>5</v>
      </c>
      <c r="AX176" s="11" t="s">
        <v>81</v>
      </c>
      <c r="AY176" s="145" t="s">
        <v>134</v>
      </c>
    </row>
    <row r="177" spans="2:65" s="10" customFormat="1" ht="25.9" customHeight="1">
      <c r="B177" s="112"/>
      <c r="D177" s="113" t="s">
        <v>72</v>
      </c>
      <c r="E177" s="114" t="s">
        <v>192</v>
      </c>
      <c r="F177" s="114" t="s">
        <v>383</v>
      </c>
      <c r="I177" s="115"/>
      <c r="J177" s="115"/>
      <c r="K177" s="116">
        <f>BK177</f>
        <v>0</v>
      </c>
      <c r="M177" s="112"/>
      <c r="N177" s="117"/>
      <c r="Q177" s="118">
        <f>SUM(Q178:Q213)</f>
        <v>0</v>
      </c>
      <c r="R177" s="118">
        <f>SUM(R178:R213)</f>
        <v>0</v>
      </c>
      <c r="T177" s="119">
        <f>SUM(T178:T213)</f>
        <v>0</v>
      </c>
      <c r="V177" s="119">
        <f>SUM(V178:V213)</f>
        <v>4.3067509999999993</v>
      </c>
      <c r="X177" s="120">
        <f>SUM(X178:X213)</f>
        <v>96.328635400000053</v>
      </c>
      <c r="AR177" s="113" t="s">
        <v>137</v>
      </c>
      <c r="AT177" s="121" t="s">
        <v>72</v>
      </c>
      <c r="AU177" s="121" t="s">
        <v>73</v>
      </c>
      <c r="AY177" s="113" t="s">
        <v>134</v>
      </c>
      <c r="BK177" s="122">
        <f>SUM(BK178:BK213)</f>
        <v>0</v>
      </c>
    </row>
    <row r="178" spans="2:65" s="1" customFormat="1" ht="24.2" customHeight="1">
      <c r="B178" s="31"/>
      <c r="C178" s="123" t="s">
        <v>384</v>
      </c>
      <c r="D178" s="123" t="s">
        <v>138</v>
      </c>
      <c r="E178" s="124" t="s">
        <v>385</v>
      </c>
      <c r="F178" s="125" t="s">
        <v>386</v>
      </c>
      <c r="G178" s="126" t="s">
        <v>363</v>
      </c>
      <c r="H178" s="127">
        <v>28.039000000000001</v>
      </c>
      <c r="I178" s="128"/>
      <c r="J178" s="128"/>
      <c r="K178" s="129">
        <f>ROUND(P178*H178,2)</f>
        <v>0</v>
      </c>
      <c r="L178" s="125" t="s">
        <v>142</v>
      </c>
      <c r="M178" s="31"/>
      <c r="N178" s="130" t="s">
        <v>29</v>
      </c>
      <c r="O178" s="131" t="s">
        <v>42</v>
      </c>
      <c r="P178" s="132">
        <f>I178+J178</f>
        <v>0</v>
      </c>
      <c r="Q178" s="132">
        <f>ROUND(I178*H178,2)</f>
        <v>0</v>
      </c>
      <c r="R178" s="132">
        <f>ROUND(J178*H178,2)</f>
        <v>0</v>
      </c>
      <c r="T178" s="133">
        <f>S178*H178</f>
        <v>0</v>
      </c>
      <c r="U178" s="133">
        <v>0.12</v>
      </c>
      <c r="V178" s="133">
        <f>U178*H178</f>
        <v>3.3646799999999999</v>
      </c>
      <c r="W178" s="133">
        <v>2.4900000000000002</v>
      </c>
      <c r="X178" s="134">
        <f>W178*H178</f>
        <v>69.817110000000014</v>
      </c>
      <c r="AR178" s="135" t="s">
        <v>250</v>
      </c>
      <c r="AT178" s="135" t="s">
        <v>138</v>
      </c>
      <c r="AU178" s="135" t="s">
        <v>81</v>
      </c>
      <c r="AY178" s="16" t="s">
        <v>134</v>
      </c>
      <c r="BE178" s="136">
        <f>IF(O178="základní",K178,0)</f>
        <v>0</v>
      </c>
      <c r="BF178" s="136">
        <f>IF(O178="snížená",K178,0)</f>
        <v>0</v>
      </c>
      <c r="BG178" s="136">
        <f>IF(O178="zákl. přenesená",K178,0)</f>
        <v>0</v>
      </c>
      <c r="BH178" s="136">
        <f>IF(O178="sníž. přenesená",K178,0)</f>
        <v>0</v>
      </c>
      <c r="BI178" s="136">
        <f>IF(O178="nulová",K178,0)</f>
        <v>0</v>
      </c>
      <c r="BJ178" s="16" t="s">
        <v>81</v>
      </c>
      <c r="BK178" s="136">
        <f>ROUND(P178*H178,2)</f>
        <v>0</v>
      </c>
      <c r="BL178" s="16" t="s">
        <v>250</v>
      </c>
      <c r="BM178" s="135" t="s">
        <v>387</v>
      </c>
    </row>
    <row r="179" spans="2:65" s="1" customFormat="1" ht="11.25">
      <c r="B179" s="31"/>
      <c r="D179" s="137" t="s">
        <v>144</v>
      </c>
      <c r="F179" s="138" t="s">
        <v>388</v>
      </c>
      <c r="I179" s="139"/>
      <c r="J179" s="139"/>
      <c r="M179" s="31"/>
      <c r="N179" s="140"/>
      <c r="X179" s="52"/>
      <c r="AT179" s="16" t="s">
        <v>144</v>
      </c>
      <c r="AU179" s="16" t="s">
        <v>81</v>
      </c>
    </row>
    <row r="180" spans="2:65" s="1" customFormat="1" ht="11.25">
      <c r="B180" s="31"/>
      <c r="D180" s="141" t="s">
        <v>145</v>
      </c>
      <c r="F180" s="142" t="s">
        <v>389</v>
      </c>
      <c r="I180" s="139"/>
      <c r="J180" s="139"/>
      <c r="M180" s="31"/>
      <c r="N180" s="140"/>
      <c r="X180" s="52"/>
      <c r="AT180" s="16" t="s">
        <v>145</v>
      </c>
      <c r="AU180" s="16" t="s">
        <v>81</v>
      </c>
    </row>
    <row r="181" spans="2:65" s="11" customFormat="1" ht="11.25">
      <c r="B181" s="144"/>
      <c r="D181" s="137" t="s">
        <v>149</v>
      </c>
      <c r="E181" s="145" t="s">
        <v>29</v>
      </c>
      <c r="F181" s="146" t="s">
        <v>390</v>
      </c>
      <c r="H181" s="147">
        <v>8.2789999999999999</v>
      </c>
      <c r="I181" s="148"/>
      <c r="J181" s="148"/>
      <c r="M181" s="144"/>
      <c r="N181" s="149"/>
      <c r="X181" s="150"/>
      <c r="AT181" s="145" t="s">
        <v>149</v>
      </c>
      <c r="AU181" s="145" t="s">
        <v>81</v>
      </c>
      <c r="AV181" s="11" t="s">
        <v>83</v>
      </c>
      <c r="AW181" s="11" t="s">
        <v>5</v>
      </c>
      <c r="AX181" s="11" t="s">
        <v>73</v>
      </c>
      <c r="AY181" s="145" t="s">
        <v>134</v>
      </c>
    </row>
    <row r="182" spans="2:65" s="11" customFormat="1" ht="11.25">
      <c r="B182" s="144"/>
      <c r="D182" s="137" t="s">
        <v>149</v>
      </c>
      <c r="E182" s="145" t="s">
        <v>29</v>
      </c>
      <c r="F182" s="146" t="s">
        <v>391</v>
      </c>
      <c r="H182" s="147">
        <v>8.2680000000000007</v>
      </c>
      <c r="I182" s="148"/>
      <c r="J182" s="148"/>
      <c r="M182" s="144"/>
      <c r="N182" s="149"/>
      <c r="X182" s="150"/>
      <c r="AT182" s="145" t="s">
        <v>149</v>
      </c>
      <c r="AU182" s="145" t="s">
        <v>81</v>
      </c>
      <c r="AV182" s="11" t="s">
        <v>83</v>
      </c>
      <c r="AW182" s="11" t="s">
        <v>5</v>
      </c>
      <c r="AX182" s="11" t="s">
        <v>73</v>
      </c>
      <c r="AY182" s="145" t="s">
        <v>134</v>
      </c>
    </row>
    <row r="183" spans="2:65" s="11" customFormat="1" ht="11.25">
      <c r="B183" s="144"/>
      <c r="D183" s="137" t="s">
        <v>149</v>
      </c>
      <c r="E183" s="145" t="s">
        <v>29</v>
      </c>
      <c r="F183" s="146" t="s">
        <v>392</v>
      </c>
      <c r="H183" s="147">
        <v>7.2439999999999998</v>
      </c>
      <c r="I183" s="148"/>
      <c r="J183" s="148"/>
      <c r="M183" s="144"/>
      <c r="N183" s="149"/>
      <c r="X183" s="150"/>
      <c r="AT183" s="145" t="s">
        <v>149</v>
      </c>
      <c r="AU183" s="145" t="s">
        <v>81</v>
      </c>
      <c r="AV183" s="11" t="s">
        <v>83</v>
      </c>
      <c r="AW183" s="11" t="s">
        <v>5</v>
      </c>
      <c r="AX183" s="11" t="s">
        <v>73</v>
      </c>
      <c r="AY183" s="145" t="s">
        <v>134</v>
      </c>
    </row>
    <row r="184" spans="2:65" s="11" customFormat="1" ht="11.25">
      <c r="B184" s="144"/>
      <c r="D184" s="137" t="s">
        <v>149</v>
      </c>
      <c r="E184" s="145" t="s">
        <v>29</v>
      </c>
      <c r="F184" s="146" t="s">
        <v>393</v>
      </c>
      <c r="H184" s="147">
        <v>4.2480000000000002</v>
      </c>
      <c r="I184" s="148"/>
      <c r="J184" s="148"/>
      <c r="M184" s="144"/>
      <c r="N184" s="149"/>
      <c r="X184" s="150"/>
      <c r="AT184" s="145" t="s">
        <v>149</v>
      </c>
      <c r="AU184" s="145" t="s">
        <v>81</v>
      </c>
      <c r="AV184" s="11" t="s">
        <v>83</v>
      </c>
      <c r="AW184" s="11" t="s">
        <v>5</v>
      </c>
      <c r="AX184" s="11" t="s">
        <v>73</v>
      </c>
      <c r="AY184" s="145" t="s">
        <v>134</v>
      </c>
    </row>
    <row r="185" spans="2:65" s="14" customFormat="1" ht="11.25">
      <c r="B185" s="166"/>
      <c r="D185" s="137" t="s">
        <v>149</v>
      </c>
      <c r="E185" s="167" t="s">
        <v>29</v>
      </c>
      <c r="F185" s="168" t="s">
        <v>302</v>
      </c>
      <c r="H185" s="169">
        <v>28.039000000000001</v>
      </c>
      <c r="I185" s="170"/>
      <c r="J185" s="170"/>
      <c r="M185" s="166"/>
      <c r="N185" s="171"/>
      <c r="X185" s="172"/>
      <c r="AT185" s="167" t="s">
        <v>149</v>
      </c>
      <c r="AU185" s="167" t="s">
        <v>81</v>
      </c>
      <c r="AV185" s="14" t="s">
        <v>137</v>
      </c>
      <c r="AW185" s="14" t="s">
        <v>5</v>
      </c>
      <c r="AX185" s="14" t="s">
        <v>81</v>
      </c>
      <c r="AY185" s="167" t="s">
        <v>134</v>
      </c>
    </row>
    <row r="186" spans="2:65" s="1" customFormat="1" ht="24.2" customHeight="1">
      <c r="B186" s="31"/>
      <c r="C186" s="123" t="s">
        <v>394</v>
      </c>
      <c r="D186" s="123" t="s">
        <v>138</v>
      </c>
      <c r="E186" s="124" t="s">
        <v>395</v>
      </c>
      <c r="F186" s="125" t="s">
        <v>396</v>
      </c>
      <c r="G186" s="126" t="s">
        <v>293</v>
      </c>
      <c r="H186" s="127">
        <v>7.7</v>
      </c>
      <c r="I186" s="128"/>
      <c r="J186" s="128"/>
      <c r="K186" s="129">
        <f>ROUND(P186*H186,2)</f>
        <v>0</v>
      </c>
      <c r="L186" s="125" t="s">
        <v>142</v>
      </c>
      <c r="M186" s="31"/>
      <c r="N186" s="130" t="s">
        <v>29</v>
      </c>
      <c r="O186" s="131" t="s">
        <v>42</v>
      </c>
      <c r="P186" s="132">
        <f>I186+J186</f>
        <v>0</v>
      </c>
      <c r="Q186" s="132">
        <f>ROUND(I186*H186,2)</f>
        <v>0</v>
      </c>
      <c r="R186" s="132">
        <f>ROUND(J186*H186,2)</f>
        <v>0</v>
      </c>
      <c r="T186" s="133">
        <f>S186*H186</f>
        <v>0</v>
      </c>
      <c r="U186" s="133">
        <v>0.12171</v>
      </c>
      <c r="V186" s="133">
        <f>U186*H186</f>
        <v>0.93716699999999997</v>
      </c>
      <c r="W186" s="133">
        <v>2.4</v>
      </c>
      <c r="X186" s="134">
        <f>W186*H186</f>
        <v>18.48</v>
      </c>
      <c r="AR186" s="135" t="s">
        <v>250</v>
      </c>
      <c r="AT186" s="135" t="s">
        <v>138</v>
      </c>
      <c r="AU186" s="135" t="s">
        <v>81</v>
      </c>
      <c r="AY186" s="16" t="s">
        <v>134</v>
      </c>
      <c r="BE186" s="136">
        <f>IF(O186="základní",K186,0)</f>
        <v>0</v>
      </c>
      <c r="BF186" s="136">
        <f>IF(O186="snížená",K186,0)</f>
        <v>0</v>
      </c>
      <c r="BG186" s="136">
        <f>IF(O186="zákl. přenesená",K186,0)</f>
        <v>0</v>
      </c>
      <c r="BH186" s="136">
        <f>IF(O186="sníž. přenesená",K186,0)</f>
        <v>0</v>
      </c>
      <c r="BI186" s="136">
        <f>IF(O186="nulová",K186,0)</f>
        <v>0</v>
      </c>
      <c r="BJ186" s="16" t="s">
        <v>81</v>
      </c>
      <c r="BK186" s="136">
        <f>ROUND(P186*H186,2)</f>
        <v>0</v>
      </c>
      <c r="BL186" s="16" t="s">
        <v>250</v>
      </c>
      <c r="BM186" s="135" t="s">
        <v>397</v>
      </c>
    </row>
    <row r="187" spans="2:65" s="1" customFormat="1" ht="11.25">
      <c r="B187" s="31"/>
      <c r="D187" s="137" t="s">
        <v>144</v>
      </c>
      <c r="F187" s="138" t="s">
        <v>398</v>
      </c>
      <c r="I187" s="139"/>
      <c r="J187" s="139"/>
      <c r="M187" s="31"/>
      <c r="N187" s="140"/>
      <c r="X187" s="52"/>
      <c r="AT187" s="16" t="s">
        <v>144</v>
      </c>
      <c r="AU187" s="16" t="s">
        <v>81</v>
      </c>
    </row>
    <row r="188" spans="2:65" s="1" customFormat="1" ht="11.25">
      <c r="B188" s="31"/>
      <c r="D188" s="141" t="s">
        <v>145</v>
      </c>
      <c r="F188" s="142" t="s">
        <v>399</v>
      </c>
      <c r="I188" s="139"/>
      <c r="J188" s="139"/>
      <c r="M188" s="31"/>
      <c r="N188" s="140"/>
      <c r="X188" s="52"/>
      <c r="AT188" s="16" t="s">
        <v>145</v>
      </c>
      <c r="AU188" s="16" t="s">
        <v>81</v>
      </c>
    </row>
    <row r="189" spans="2:65" s="11" customFormat="1" ht="11.25">
      <c r="B189" s="144"/>
      <c r="D189" s="137" t="s">
        <v>149</v>
      </c>
      <c r="E189" s="145" t="s">
        <v>29</v>
      </c>
      <c r="F189" s="146" t="s">
        <v>400</v>
      </c>
      <c r="H189" s="147">
        <v>7.7</v>
      </c>
      <c r="I189" s="148"/>
      <c r="J189" s="148"/>
      <c r="M189" s="144"/>
      <c r="N189" s="149"/>
      <c r="X189" s="150"/>
      <c r="AT189" s="145" t="s">
        <v>149</v>
      </c>
      <c r="AU189" s="145" t="s">
        <v>81</v>
      </c>
      <c r="AV189" s="11" t="s">
        <v>83</v>
      </c>
      <c r="AW189" s="11" t="s">
        <v>5</v>
      </c>
      <c r="AX189" s="11" t="s">
        <v>81</v>
      </c>
      <c r="AY189" s="145" t="s">
        <v>134</v>
      </c>
    </row>
    <row r="190" spans="2:65" s="1" customFormat="1" ht="24.2" customHeight="1">
      <c r="B190" s="31"/>
      <c r="C190" s="123" t="s">
        <v>401</v>
      </c>
      <c r="D190" s="123" t="s">
        <v>138</v>
      </c>
      <c r="E190" s="124" t="s">
        <v>402</v>
      </c>
      <c r="F190" s="125" t="s">
        <v>403</v>
      </c>
      <c r="G190" s="126" t="s">
        <v>249</v>
      </c>
      <c r="H190" s="127">
        <v>1</v>
      </c>
      <c r="I190" s="128"/>
      <c r="J190" s="128"/>
      <c r="K190" s="129">
        <f>ROUND(P190*H190,2)</f>
        <v>0</v>
      </c>
      <c r="L190" s="125" t="s">
        <v>142</v>
      </c>
      <c r="M190" s="31"/>
      <c r="N190" s="130" t="s">
        <v>29</v>
      </c>
      <c r="O190" s="131" t="s">
        <v>42</v>
      </c>
      <c r="P190" s="132">
        <f>I190+J190</f>
        <v>0</v>
      </c>
      <c r="Q190" s="132">
        <f>ROUND(I190*H190,2)</f>
        <v>0</v>
      </c>
      <c r="R190" s="132">
        <f>ROUND(J190*H190,2)</f>
        <v>0</v>
      </c>
      <c r="T190" s="133">
        <f>S190*H190</f>
        <v>0</v>
      </c>
      <c r="U190" s="133">
        <v>0</v>
      </c>
      <c r="V190" s="133">
        <f>U190*H190</f>
        <v>0</v>
      </c>
      <c r="W190" s="133">
        <v>4.0000000000000001E-3</v>
      </c>
      <c r="X190" s="134">
        <f>W190*H190</f>
        <v>4.0000000000000001E-3</v>
      </c>
      <c r="AR190" s="135" t="s">
        <v>250</v>
      </c>
      <c r="AT190" s="135" t="s">
        <v>138</v>
      </c>
      <c r="AU190" s="135" t="s">
        <v>81</v>
      </c>
      <c r="AY190" s="16" t="s">
        <v>134</v>
      </c>
      <c r="BE190" s="136">
        <f>IF(O190="základní",K190,0)</f>
        <v>0</v>
      </c>
      <c r="BF190" s="136">
        <f>IF(O190="snížená",K190,0)</f>
        <v>0</v>
      </c>
      <c r="BG190" s="136">
        <f>IF(O190="zákl. přenesená",K190,0)</f>
        <v>0</v>
      </c>
      <c r="BH190" s="136">
        <f>IF(O190="sníž. přenesená",K190,0)</f>
        <v>0</v>
      </c>
      <c r="BI190" s="136">
        <f>IF(O190="nulová",K190,0)</f>
        <v>0</v>
      </c>
      <c r="BJ190" s="16" t="s">
        <v>81</v>
      </c>
      <c r="BK190" s="136">
        <f>ROUND(P190*H190,2)</f>
        <v>0</v>
      </c>
      <c r="BL190" s="16" t="s">
        <v>250</v>
      </c>
      <c r="BM190" s="135" t="s">
        <v>404</v>
      </c>
    </row>
    <row r="191" spans="2:65" s="1" customFormat="1" ht="19.5">
      <c r="B191" s="31"/>
      <c r="D191" s="137" t="s">
        <v>144</v>
      </c>
      <c r="F191" s="138" t="s">
        <v>405</v>
      </c>
      <c r="I191" s="139"/>
      <c r="J191" s="139"/>
      <c r="M191" s="31"/>
      <c r="N191" s="140"/>
      <c r="X191" s="52"/>
      <c r="AT191" s="16" t="s">
        <v>144</v>
      </c>
      <c r="AU191" s="16" t="s">
        <v>81</v>
      </c>
    </row>
    <row r="192" spans="2:65" s="1" customFormat="1" ht="11.25">
      <c r="B192" s="31"/>
      <c r="D192" s="141" t="s">
        <v>145</v>
      </c>
      <c r="F192" s="142" t="s">
        <v>406</v>
      </c>
      <c r="I192" s="139"/>
      <c r="J192" s="139"/>
      <c r="M192" s="31"/>
      <c r="N192" s="140"/>
      <c r="X192" s="52"/>
      <c r="AT192" s="16" t="s">
        <v>145</v>
      </c>
      <c r="AU192" s="16" t="s">
        <v>81</v>
      </c>
    </row>
    <row r="193" spans="2:65" s="1" customFormat="1" ht="19.5">
      <c r="B193" s="31"/>
      <c r="D193" s="137" t="s">
        <v>147</v>
      </c>
      <c r="F193" s="143" t="s">
        <v>407</v>
      </c>
      <c r="I193" s="139"/>
      <c r="J193" s="139"/>
      <c r="M193" s="31"/>
      <c r="N193" s="140"/>
      <c r="X193" s="52"/>
      <c r="AT193" s="16" t="s">
        <v>147</v>
      </c>
      <c r="AU193" s="16" t="s">
        <v>81</v>
      </c>
    </row>
    <row r="194" spans="2:65" s="1" customFormat="1" ht="24.2" customHeight="1">
      <c r="B194" s="31"/>
      <c r="C194" s="123" t="s">
        <v>408</v>
      </c>
      <c r="D194" s="123" t="s">
        <v>138</v>
      </c>
      <c r="E194" s="124" t="s">
        <v>409</v>
      </c>
      <c r="F194" s="125" t="s">
        <v>410</v>
      </c>
      <c r="G194" s="126" t="s">
        <v>249</v>
      </c>
      <c r="H194" s="127">
        <v>26</v>
      </c>
      <c r="I194" s="128"/>
      <c r="J194" s="128"/>
      <c r="K194" s="129">
        <f>ROUND(P194*H194,2)</f>
        <v>0</v>
      </c>
      <c r="L194" s="125" t="s">
        <v>142</v>
      </c>
      <c r="M194" s="31"/>
      <c r="N194" s="130" t="s">
        <v>29</v>
      </c>
      <c r="O194" s="131" t="s">
        <v>42</v>
      </c>
      <c r="P194" s="132">
        <f>I194+J194</f>
        <v>0</v>
      </c>
      <c r="Q194" s="132">
        <f>ROUND(I194*H194,2)</f>
        <v>0</v>
      </c>
      <c r="R194" s="132">
        <f>ROUND(J194*H194,2)</f>
        <v>0</v>
      </c>
      <c r="T194" s="133">
        <f>S194*H194</f>
        <v>0</v>
      </c>
      <c r="U194" s="133">
        <v>0</v>
      </c>
      <c r="V194" s="133">
        <f>U194*H194</f>
        <v>0</v>
      </c>
      <c r="W194" s="133">
        <v>0.16500000000000001</v>
      </c>
      <c r="X194" s="134">
        <f>W194*H194</f>
        <v>4.29</v>
      </c>
      <c r="AR194" s="135" t="s">
        <v>250</v>
      </c>
      <c r="AT194" s="135" t="s">
        <v>138</v>
      </c>
      <c r="AU194" s="135" t="s">
        <v>81</v>
      </c>
      <c r="AY194" s="16" t="s">
        <v>134</v>
      </c>
      <c r="BE194" s="136">
        <f>IF(O194="základní",K194,0)</f>
        <v>0</v>
      </c>
      <c r="BF194" s="136">
        <f>IF(O194="snížená",K194,0)</f>
        <v>0</v>
      </c>
      <c r="BG194" s="136">
        <f>IF(O194="zákl. přenesená",K194,0)</f>
        <v>0</v>
      </c>
      <c r="BH194" s="136">
        <f>IF(O194="sníž. přenesená",K194,0)</f>
        <v>0</v>
      </c>
      <c r="BI194" s="136">
        <f>IF(O194="nulová",K194,0)</f>
        <v>0</v>
      </c>
      <c r="BJ194" s="16" t="s">
        <v>81</v>
      </c>
      <c r="BK194" s="136">
        <f>ROUND(P194*H194,2)</f>
        <v>0</v>
      </c>
      <c r="BL194" s="16" t="s">
        <v>250</v>
      </c>
      <c r="BM194" s="135" t="s">
        <v>411</v>
      </c>
    </row>
    <row r="195" spans="2:65" s="1" customFormat="1" ht="11.25">
      <c r="B195" s="31"/>
      <c r="D195" s="137" t="s">
        <v>144</v>
      </c>
      <c r="F195" s="138" t="s">
        <v>412</v>
      </c>
      <c r="I195" s="139"/>
      <c r="J195" s="139"/>
      <c r="M195" s="31"/>
      <c r="N195" s="140"/>
      <c r="X195" s="52"/>
      <c r="AT195" s="16" t="s">
        <v>144</v>
      </c>
      <c r="AU195" s="16" t="s">
        <v>81</v>
      </c>
    </row>
    <row r="196" spans="2:65" s="1" customFormat="1" ht="11.25">
      <c r="B196" s="31"/>
      <c r="D196" s="141" t="s">
        <v>145</v>
      </c>
      <c r="F196" s="142" t="s">
        <v>413</v>
      </c>
      <c r="I196" s="139"/>
      <c r="J196" s="139"/>
      <c r="M196" s="31"/>
      <c r="N196" s="140"/>
      <c r="X196" s="52"/>
      <c r="AT196" s="16" t="s">
        <v>145</v>
      </c>
      <c r="AU196" s="16" t="s">
        <v>81</v>
      </c>
    </row>
    <row r="197" spans="2:65" s="1" customFormat="1" ht="24.2" customHeight="1">
      <c r="B197" s="31"/>
      <c r="C197" s="123" t="s">
        <v>414</v>
      </c>
      <c r="D197" s="123" t="s">
        <v>138</v>
      </c>
      <c r="E197" s="124" t="s">
        <v>415</v>
      </c>
      <c r="F197" s="125" t="s">
        <v>416</v>
      </c>
      <c r="G197" s="126" t="s">
        <v>241</v>
      </c>
      <c r="H197" s="127">
        <v>42.48</v>
      </c>
      <c r="I197" s="128"/>
      <c r="J197" s="128"/>
      <c r="K197" s="129">
        <f>ROUND(P197*H197,2)</f>
        <v>0</v>
      </c>
      <c r="L197" s="125" t="s">
        <v>142</v>
      </c>
      <c r="M197" s="31"/>
      <c r="N197" s="130" t="s">
        <v>29</v>
      </c>
      <c r="O197" s="131" t="s">
        <v>42</v>
      </c>
      <c r="P197" s="132">
        <f>I197+J197</f>
        <v>0</v>
      </c>
      <c r="Q197" s="132">
        <f>ROUND(I197*H197,2)</f>
        <v>0</v>
      </c>
      <c r="R197" s="132">
        <f>ROUND(J197*H197,2)</f>
        <v>0</v>
      </c>
      <c r="T197" s="133">
        <f>S197*H197</f>
        <v>0</v>
      </c>
      <c r="U197" s="133">
        <v>0</v>
      </c>
      <c r="V197" s="133">
        <f>U197*H197</f>
        <v>0</v>
      </c>
      <c r="W197" s="133">
        <v>2.48E-3</v>
      </c>
      <c r="X197" s="134">
        <f>W197*H197</f>
        <v>0.1053504</v>
      </c>
      <c r="AR197" s="135" t="s">
        <v>250</v>
      </c>
      <c r="AT197" s="135" t="s">
        <v>138</v>
      </c>
      <c r="AU197" s="135" t="s">
        <v>81</v>
      </c>
      <c r="AY197" s="16" t="s">
        <v>134</v>
      </c>
      <c r="BE197" s="136">
        <f>IF(O197="základní",K197,0)</f>
        <v>0</v>
      </c>
      <c r="BF197" s="136">
        <f>IF(O197="snížená",K197,0)</f>
        <v>0</v>
      </c>
      <c r="BG197" s="136">
        <f>IF(O197="zákl. přenesená",K197,0)</f>
        <v>0</v>
      </c>
      <c r="BH197" s="136">
        <f>IF(O197="sníž. přenesená",K197,0)</f>
        <v>0</v>
      </c>
      <c r="BI197" s="136">
        <f>IF(O197="nulová",K197,0)</f>
        <v>0</v>
      </c>
      <c r="BJ197" s="16" t="s">
        <v>81</v>
      </c>
      <c r="BK197" s="136">
        <f>ROUND(P197*H197,2)</f>
        <v>0</v>
      </c>
      <c r="BL197" s="16" t="s">
        <v>250</v>
      </c>
      <c r="BM197" s="135" t="s">
        <v>417</v>
      </c>
    </row>
    <row r="198" spans="2:65" s="1" customFormat="1" ht="11.25">
      <c r="B198" s="31"/>
      <c r="D198" s="137" t="s">
        <v>144</v>
      </c>
      <c r="F198" s="138" t="s">
        <v>418</v>
      </c>
      <c r="I198" s="139"/>
      <c r="J198" s="139"/>
      <c r="M198" s="31"/>
      <c r="N198" s="140"/>
      <c r="X198" s="52"/>
      <c r="AT198" s="16" t="s">
        <v>144</v>
      </c>
      <c r="AU198" s="16" t="s">
        <v>81</v>
      </c>
    </row>
    <row r="199" spans="2:65" s="1" customFormat="1" ht="11.25">
      <c r="B199" s="31"/>
      <c r="D199" s="141" t="s">
        <v>145</v>
      </c>
      <c r="F199" s="142" t="s">
        <v>419</v>
      </c>
      <c r="I199" s="139"/>
      <c r="J199" s="139"/>
      <c r="M199" s="31"/>
      <c r="N199" s="140"/>
      <c r="X199" s="52"/>
      <c r="AT199" s="16" t="s">
        <v>145</v>
      </c>
      <c r="AU199" s="16" t="s">
        <v>81</v>
      </c>
    </row>
    <row r="200" spans="2:65" s="11" customFormat="1" ht="11.25">
      <c r="B200" s="144"/>
      <c r="D200" s="137" t="s">
        <v>149</v>
      </c>
      <c r="E200" s="145" t="s">
        <v>29</v>
      </c>
      <c r="F200" s="146" t="s">
        <v>420</v>
      </c>
      <c r="H200" s="147">
        <v>42.48</v>
      </c>
      <c r="I200" s="148"/>
      <c r="J200" s="148"/>
      <c r="M200" s="144"/>
      <c r="N200" s="149"/>
      <c r="X200" s="150"/>
      <c r="AT200" s="145" t="s">
        <v>149</v>
      </c>
      <c r="AU200" s="145" t="s">
        <v>81</v>
      </c>
      <c r="AV200" s="11" t="s">
        <v>83</v>
      </c>
      <c r="AW200" s="11" t="s">
        <v>5</v>
      </c>
      <c r="AX200" s="11" t="s">
        <v>81</v>
      </c>
      <c r="AY200" s="145" t="s">
        <v>134</v>
      </c>
    </row>
    <row r="201" spans="2:65" s="1" customFormat="1" ht="24.2" customHeight="1">
      <c r="B201" s="31"/>
      <c r="C201" s="123" t="s">
        <v>421</v>
      </c>
      <c r="D201" s="123" t="s">
        <v>138</v>
      </c>
      <c r="E201" s="124" t="s">
        <v>422</v>
      </c>
      <c r="F201" s="125" t="s">
        <v>423</v>
      </c>
      <c r="G201" s="126" t="s">
        <v>241</v>
      </c>
      <c r="H201" s="127">
        <v>4.3</v>
      </c>
      <c r="I201" s="128"/>
      <c r="J201" s="128"/>
      <c r="K201" s="129">
        <f>ROUND(P201*H201,2)</f>
        <v>0</v>
      </c>
      <c r="L201" s="125" t="s">
        <v>142</v>
      </c>
      <c r="M201" s="31"/>
      <c r="N201" s="130" t="s">
        <v>29</v>
      </c>
      <c r="O201" s="131" t="s">
        <v>42</v>
      </c>
      <c r="P201" s="132">
        <f>I201+J201</f>
        <v>0</v>
      </c>
      <c r="Q201" s="132">
        <f>ROUND(I201*H201,2)</f>
        <v>0</v>
      </c>
      <c r="R201" s="132">
        <f>ROUND(J201*H201,2)</f>
        <v>0</v>
      </c>
      <c r="T201" s="133">
        <f>S201*H201</f>
        <v>0</v>
      </c>
      <c r="U201" s="133">
        <v>0</v>
      </c>
      <c r="V201" s="133">
        <f>U201*H201</f>
        <v>0</v>
      </c>
      <c r="W201" s="133">
        <v>9.2499999999999995E-3</v>
      </c>
      <c r="X201" s="134">
        <f>W201*H201</f>
        <v>3.9774999999999998E-2</v>
      </c>
      <c r="AR201" s="135" t="s">
        <v>250</v>
      </c>
      <c r="AT201" s="135" t="s">
        <v>138</v>
      </c>
      <c r="AU201" s="135" t="s">
        <v>81</v>
      </c>
      <c r="AY201" s="16" t="s">
        <v>134</v>
      </c>
      <c r="BE201" s="136">
        <f>IF(O201="základní",K201,0)</f>
        <v>0</v>
      </c>
      <c r="BF201" s="136">
        <f>IF(O201="snížená",K201,0)</f>
        <v>0</v>
      </c>
      <c r="BG201" s="136">
        <f>IF(O201="zákl. přenesená",K201,0)</f>
        <v>0</v>
      </c>
      <c r="BH201" s="136">
        <f>IF(O201="sníž. přenesená",K201,0)</f>
        <v>0</v>
      </c>
      <c r="BI201" s="136">
        <f>IF(O201="nulová",K201,0)</f>
        <v>0</v>
      </c>
      <c r="BJ201" s="16" t="s">
        <v>81</v>
      </c>
      <c r="BK201" s="136">
        <f>ROUND(P201*H201,2)</f>
        <v>0</v>
      </c>
      <c r="BL201" s="16" t="s">
        <v>250</v>
      </c>
      <c r="BM201" s="135" t="s">
        <v>424</v>
      </c>
    </row>
    <row r="202" spans="2:65" s="1" customFormat="1" ht="11.25">
      <c r="B202" s="31"/>
      <c r="D202" s="137" t="s">
        <v>144</v>
      </c>
      <c r="F202" s="138" t="s">
        <v>425</v>
      </c>
      <c r="I202" s="139"/>
      <c r="J202" s="139"/>
      <c r="M202" s="31"/>
      <c r="N202" s="140"/>
      <c r="X202" s="52"/>
      <c r="AT202" s="16" t="s">
        <v>144</v>
      </c>
      <c r="AU202" s="16" t="s">
        <v>81</v>
      </c>
    </row>
    <row r="203" spans="2:65" s="1" customFormat="1" ht="11.25">
      <c r="B203" s="31"/>
      <c r="D203" s="141" t="s">
        <v>145</v>
      </c>
      <c r="F203" s="142" t="s">
        <v>426</v>
      </c>
      <c r="I203" s="139"/>
      <c r="J203" s="139"/>
      <c r="M203" s="31"/>
      <c r="N203" s="140"/>
      <c r="X203" s="52"/>
      <c r="AT203" s="16" t="s">
        <v>145</v>
      </c>
      <c r="AU203" s="16" t="s">
        <v>81</v>
      </c>
    </row>
    <row r="204" spans="2:65" s="1" customFormat="1" ht="19.5">
      <c r="B204" s="31"/>
      <c r="D204" s="137" t="s">
        <v>147</v>
      </c>
      <c r="F204" s="143" t="s">
        <v>427</v>
      </c>
      <c r="I204" s="139"/>
      <c r="J204" s="139"/>
      <c r="M204" s="31"/>
      <c r="N204" s="140"/>
      <c r="X204" s="52"/>
      <c r="AT204" s="16" t="s">
        <v>147</v>
      </c>
      <c r="AU204" s="16" t="s">
        <v>81</v>
      </c>
    </row>
    <row r="205" spans="2:65" s="11" customFormat="1" ht="11.25">
      <c r="B205" s="144"/>
      <c r="D205" s="137" t="s">
        <v>149</v>
      </c>
      <c r="E205" s="145" t="s">
        <v>29</v>
      </c>
      <c r="F205" s="146" t="s">
        <v>428</v>
      </c>
      <c r="H205" s="147">
        <v>4.3</v>
      </c>
      <c r="I205" s="148"/>
      <c r="J205" s="148"/>
      <c r="M205" s="144"/>
      <c r="N205" s="149"/>
      <c r="X205" s="150"/>
      <c r="AT205" s="145" t="s">
        <v>149</v>
      </c>
      <c r="AU205" s="145" t="s">
        <v>81</v>
      </c>
      <c r="AV205" s="11" t="s">
        <v>83</v>
      </c>
      <c r="AW205" s="11" t="s">
        <v>5</v>
      </c>
      <c r="AX205" s="11" t="s">
        <v>81</v>
      </c>
      <c r="AY205" s="145" t="s">
        <v>134</v>
      </c>
    </row>
    <row r="206" spans="2:65" s="1" customFormat="1" ht="24.2" customHeight="1">
      <c r="B206" s="31"/>
      <c r="C206" s="123" t="s">
        <v>429</v>
      </c>
      <c r="D206" s="123" t="s">
        <v>138</v>
      </c>
      <c r="E206" s="124" t="s">
        <v>430</v>
      </c>
      <c r="F206" s="125" t="s">
        <v>431</v>
      </c>
      <c r="G206" s="126" t="s">
        <v>241</v>
      </c>
      <c r="H206" s="127">
        <v>17.8</v>
      </c>
      <c r="I206" s="128"/>
      <c r="J206" s="128"/>
      <c r="K206" s="129">
        <f>ROUND(P206*H206,2)</f>
        <v>0</v>
      </c>
      <c r="L206" s="125" t="s">
        <v>142</v>
      </c>
      <c r="M206" s="31"/>
      <c r="N206" s="130" t="s">
        <v>29</v>
      </c>
      <c r="O206" s="131" t="s">
        <v>42</v>
      </c>
      <c r="P206" s="132">
        <f>I206+J206</f>
        <v>0</v>
      </c>
      <c r="Q206" s="132">
        <f>ROUND(I206*H206,2)</f>
        <v>0</v>
      </c>
      <c r="R206" s="132">
        <f>ROUND(J206*H206,2)</f>
        <v>0</v>
      </c>
      <c r="T206" s="133">
        <f>S206*H206</f>
        <v>0</v>
      </c>
      <c r="U206" s="133">
        <v>8.0000000000000007E-5</v>
      </c>
      <c r="V206" s="133">
        <f>U206*H206</f>
        <v>1.4240000000000001E-3</v>
      </c>
      <c r="W206" s="133">
        <v>1.7999999999999999E-2</v>
      </c>
      <c r="X206" s="134">
        <f>W206*H206</f>
        <v>0.32039999999999996</v>
      </c>
      <c r="AR206" s="135" t="s">
        <v>250</v>
      </c>
      <c r="AT206" s="135" t="s">
        <v>138</v>
      </c>
      <c r="AU206" s="135" t="s">
        <v>81</v>
      </c>
      <c r="AY206" s="16" t="s">
        <v>134</v>
      </c>
      <c r="BE206" s="136">
        <f>IF(O206="základní",K206,0)</f>
        <v>0</v>
      </c>
      <c r="BF206" s="136">
        <f>IF(O206="snížená",K206,0)</f>
        <v>0</v>
      </c>
      <c r="BG206" s="136">
        <f>IF(O206="zákl. přenesená",K206,0)</f>
        <v>0</v>
      </c>
      <c r="BH206" s="136">
        <f>IF(O206="sníž. přenesená",K206,0)</f>
        <v>0</v>
      </c>
      <c r="BI206" s="136">
        <f>IF(O206="nulová",K206,0)</f>
        <v>0</v>
      </c>
      <c r="BJ206" s="16" t="s">
        <v>81</v>
      </c>
      <c r="BK206" s="136">
        <f>ROUND(P206*H206,2)</f>
        <v>0</v>
      </c>
      <c r="BL206" s="16" t="s">
        <v>250</v>
      </c>
      <c r="BM206" s="135" t="s">
        <v>432</v>
      </c>
    </row>
    <row r="207" spans="2:65" s="1" customFormat="1" ht="11.25">
      <c r="B207" s="31"/>
      <c r="D207" s="137" t="s">
        <v>144</v>
      </c>
      <c r="F207" s="138" t="s">
        <v>433</v>
      </c>
      <c r="I207" s="139"/>
      <c r="J207" s="139"/>
      <c r="M207" s="31"/>
      <c r="N207" s="140"/>
      <c r="X207" s="52"/>
      <c r="AT207" s="16" t="s">
        <v>144</v>
      </c>
      <c r="AU207" s="16" t="s">
        <v>81</v>
      </c>
    </row>
    <row r="208" spans="2:65" s="1" customFormat="1" ht="11.25">
      <c r="B208" s="31"/>
      <c r="D208" s="141" t="s">
        <v>145</v>
      </c>
      <c r="F208" s="142" t="s">
        <v>434</v>
      </c>
      <c r="I208" s="139"/>
      <c r="J208" s="139"/>
      <c r="M208" s="31"/>
      <c r="N208" s="140"/>
      <c r="X208" s="52"/>
      <c r="AT208" s="16" t="s">
        <v>145</v>
      </c>
      <c r="AU208" s="16" t="s">
        <v>81</v>
      </c>
    </row>
    <row r="209" spans="2:65" s="11" customFormat="1" ht="11.25">
      <c r="B209" s="144"/>
      <c r="D209" s="137" t="s">
        <v>149</v>
      </c>
      <c r="E209" s="145" t="s">
        <v>29</v>
      </c>
      <c r="F209" s="146" t="s">
        <v>435</v>
      </c>
      <c r="H209" s="147">
        <v>17.8</v>
      </c>
      <c r="I209" s="148"/>
      <c r="J209" s="148"/>
      <c r="M209" s="144"/>
      <c r="N209" s="149"/>
      <c r="X209" s="150"/>
      <c r="AT209" s="145" t="s">
        <v>149</v>
      </c>
      <c r="AU209" s="145" t="s">
        <v>81</v>
      </c>
      <c r="AV209" s="11" t="s">
        <v>83</v>
      </c>
      <c r="AW209" s="11" t="s">
        <v>5</v>
      </c>
      <c r="AX209" s="11" t="s">
        <v>81</v>
      </c>
      <c r="AY209" s="145" t="s">
        <v>134</v>
      </c>
    </row>
    <row r="210" spans="2:65" s="1" customFormat="1" ht="24.2" customHeight="1">
      <c r="B210" s="31"/>
      <c r="C210" s="123" t="s">
        <v>436</v>
      </c>
      <c r="D210" s="123" t="s">
        <v>138</v>
      </c>
      <c r="E210" s="124" t="s">
        <v>437</v>
      </c>
      <c r="F210" s="125" t="s">
        <v>438</v>
      </c>
      <c r="G210" s="126" t="s">
        <v>249</v>
      </c>
      <c r="H210" s="127">
        <v>4</v>
      </c>
      <c r="I210" s="128"/>
      <c r="J210" s="128"/>
      <c r="K210" s="129">
        <f>ROUND(P210*H210,2)</f>
        <v>0</v>
      </c>
      <c r="L210" s="125" t="s">
        <v>142</v>
      </c>
      <c r="M210" s="31"/>
      <c r="N210" s="130" t="s">
        <v>29</v>
      </c>
      <c r="O210" s="131" t="s">
        <v>42</v>
      </c>
      <c r="P210" s="132">
        <f>I210+J210</f>
        <v>0</v>
      </c>
      <c r="Q210" s="132">
        <f>ROUND(I210*H210,2)</f>
        <v>0</v>
      </c>
      <c r="R210" s="132">
        <f>ROUND(J210*H210,2)</f>
        <v>0</v>
      </c>
      <c r="T210" s="133">
        <f>S210*H210</f>
        <v>0</v>
      </c>
      <c r="U210" s="133">
        <v>8.7000000000000001E-4</v>
      </c>
      <c r="V210" s="133">
        <f>U210*H210</f>
        <v>3.48E-3</v>
      </c>
      <c r="W210" s="133">
        <v>0.81799999999999995</v>
      </c>
      <c r="X210" s="134">
        <f>W210*H210</f>
        <v>3.2719999999999998</v>
      </c>
      <c r="AR210" s="135" t="s">
        <v>250</v>
      </c>
      <c r="AT210" s="135" t="s">
        <v>138</v>
      </c>
      <c r="AU210" s="135" t="s">
        <v>81</v>
      </c>
      <c r="AY210" s="16" t="s">
        <v>134</v>
      </c>
      <c r="BE210" s="136">
        <f>IF(O210="základní",K210,0)</f>
        <v>0</v>
      </c>
      <c r="BF210" s="136">
        <f>IF(O210="snížená",K210,0)</f>
        <v>0</v>
      </c>
      <c r="BG210" s="136">
        <f>IF(O210="zákl. přenesená",K210,0)</f>
        <v>0</v>
      </c>
      <c r="BH210" s="136">
        <f>IF(O210="sníž. přenesená",K210,0)</f>
        <v>0</v>
      </c>
      <c r="BI210" s="136">
        <f>IF(O210="nulová",K210,0)</f>
        <v>0</v>
      </c>
      <c r="BJ210" s="16" t="s">
        <v>81</v>
      </c>
      <c r="BK210" s="136">
        <f>ROUND(P210*H210,2)</f>
        <v>0</v>
      </c>
      <c r="BL210" s="16" t="s">
        <v>250</v>
      </c>
      <c r="BM210" s="135" t="s">
        <v>439</v>
      </c>
    </row>
    <row r="211" spans="2:65" s="1" customFormat="1" ht="11.25">
      <c r="B211" s="31"/>
      <c r="D211" s="137" t="s">
        <v>144</v>
      </c>
      <c r="F211" s="138" t="s">
        <v>440</v>
      </c>
      <c r="I211" s="139"/>
      <c r="J211" s="139"/>
      <c r="M211" s="31"/>
      <c r="N211" s="140"/>
      <c r="X211" s="52"/>
      <c r="AT211" s="16" t="s">
        <v>144</v>
      </c>
      <c r="AU211" s="16" t="s">
        <v>81</v>
      </c>
    </row>
    <row r="212" spans="2:65" s="1" customFormat="1" ht="11.25">
      <c r="B212" s="31"/>
      <c r="D212" s="141" t="s">
        <v>145</v>
      </c>
      <c r="F212" s="142" t="s">
        <v>441</v>
      </c>
      <c r="I212" s="139"/>
      <c r="J212" s="139"/>
      <c r="M212" s="31"/>
      <c r="N212" s="140"/>
      <c r="X212" s="52"/>
      <c r="AT212" s="16" t="s">
        <v>145</v>
      </c>
      <c r="AU212" s="16" t="s">
        <v>81</v>
      </c>
    </row>
    <row r="213" spans="2:65" s="1" customFormat="1" ht="19.5">
      <c r="B213" s="31"/>
      <c r="D213" s="137" t="s">
        <v>147</v>
      </c>
      <c r="F213" s="143" t="s">
        <v>442</v>
      </c>
      <c r="I213" s="139"/>
      <c r="J213" s="139"/>
      <c r="M213" s="31"/>
      <c r="N213" s="140"/>
      <c r="X213" s="52"/>
      <c r="AT213" s="16" t="s">
        <v>147</v>
      </c>
      <c r="AU213" s="16" t="s">
        <v>81</v>
      </c>
    </row>
    <row r="214" spans="2:65" s="10" customFormat="1" ht="25.9" customHeight="1">
      <c r="B214" s="112"/>
      <c r="D214" s="113" t="s">
        <v>72</v>
      </c>
      <c r="E214" s="114" t="s">
        <v>443</v>
      </c>
      <c r="F214" s="114" t="s">
        <v>444</v>
      </c>
      <c r="I214" s="115"/>
      <c r="J214" s="115"/>
      <c r="K214" s="116">
        <f>BK214</f>
        <v>0</v>
      </c>
      <c r="M214" s="112"/>
      <c r="N214" s="117"/>
      <c r="Q214" s="118">
        <f>SUM(Q215:Q241)</f>
        <v>0</v>
      </c>
      <c r="R214" s="118">
        <f>SUM(R215:R241)</f>
        <v>0</v>
      </c>
      <c r="T214" s="119">
        <f>SUM(T215:T241)</f>
        <v>0</v>
      </c>
      <c r="V214" s="119">
        <f>SUM(V215:V241)</f>
        <v>0</v>
      </c>
      <c r="X214" s="120">
        <f>SUM(X215:X241)</f>
        <v>0</v>
      </c>
      <c r="AR214" s="113" t="s">
        <v>137</v>
      </c>
      <c r="AT214" s="121" t="s">
        <v>72</v>
      </c>
      <c r="AU214" s="121" t="s">
        <v>73</v>
      </c>
      <c r="AY214" s="113" t="s">
        <v>134</v>
      </c>
      <c r="BK214" s="122">
        <f>SUM(BK215:BK241)</f>
        <v>0</v>
      </c>
    </row>
    <row r="215" spans="2:65" s="1" customFormat="1" ht="24.2" customHeight="1">
      <c r="B215" s="31"/>
      <c r="C215" s="123" t="s">
        <v>445</v>
      </c>
      <c r="D215" s="123" t="s">
        <v>138</v>
      </c>
      <c r="E215" s="124" t="s">
        <v>446</v>
      </c>
      <c r="F215" s="125" t="s">
        <v>447</v>
      </c>
      <c r="G215" s="126" t="s">
        <v>448</v>
      </c>
      <c r="H215" s="127">
        <v>108.816</v>
      </c>
      <c r="I215" s="128"/>
      <c r="J215" s="128"/>
      <c r="K215" s="129">
        <f>ROUND(P215*H215,2)</f>
        <v>0</v>
      </c>
      <c r="L215" s="125" t="s">
        <v>142</v>
      </c>
      <c r="M215" s="31"/>
      <c r="N215" s="130" t="s">
        <v>29</v>
      </c>
      <c r="O215" s="131" t="s">
        <v>42</v>
      </c>
      <c r="P215" s="132">
        <f>I215+J215</f>
        <v>0</v>
      </c>
      <c r="Q215" s="132">
        <f>ROUND(I215*H215,2)</f>
        <v>0</v>
      </c>
      <c r="R215" s="132">
        <f>ROUND(J215*H215,2)</f>
        <v>0</v>
      </c>
      <c r="T215" s="133">
        <f>S215*H215</f>
        <v>0</v>
      </c>
      <c r="U215" s="133">
        <v>0</v>
      </c>
      <c r="V215" s="133">
        <f>U215*H215</f>
        <v>0</v>
      </c>
      <c r="W215" s="133">
        <v>0</v>
      </c>
      <c r="X215" s="134">
        <f>W215*H215</f>
        <v>0</v>
      </c>
      <c r="AR215" s="135" t="s">
        <v>250</v>
      </c>
      <c r="AT215" s="135" t="s">
        <v>138</v>
      </c>
      <c r="AU215" s="135" t="s">
        <v>81</v>
      </c>
      <c r="AY215" s="16" t="s">
        <v>134</v>
      </c>
      <c r="BE215" s="136">
        <f>IF(O215="základní",K215,0)</f>
        <v>0</v>
      </c>
      <c r="BF215" s="136">
        <f>IF(O215="snížená",K215,0)</f>
        <v>0</v>
      </c>
      <c r="BG215" s="136">
        <f>IF(O215="zákl. přenesená",K215,0)</f>
        <v>0</v>
      </c>
      <c r="BH215" s="136">
        <f>IF(O215="sníž. přenesená",K215,0)</f>
        <v>0</v>
      </c>
      <c r="BI215" s="136">
        <f>IF(O215="nulová",K215,0)</f>
        <v>0</v>
      </c>
      <c r="BJ215" s="16" t="s">
        <v>81</v>
      </c>
      <c r="BK215" s="136">
        <f>ROUND(P215*H215,2)</f>
        <v>0</v>
      </c>
      <c r="BL215" s="16" t="s">
        <v>250</v>
      </c>
      <c r="BM215" s="135" t="s">
        <v>449</v>
      </c>
    </row>
    <row r="216" spans="2:65" s="1" customFormat="1" ht="19.5">
      <c r="B216" s="31"/>
      <c r="D216" s="137" t="s">
        <v>144</v>
      </c>
      <c r="F216" s="138" t="s">
        <v>450</v>
      </c>
      <c r="I216" s="139"/>
      <c r="J216" s="139"/>
      <c r="M216" s="31"/>
      <c r="N216" s="140"/>
      <c r="X216" s="52"/>
      <c r="AT216" s="16" t="s">
        <v>144</v>
      </c>
      <c r="AU216" s="16" t="s">
        <v>81</v>
      </c>
    </row>
    <row r="217" spans="2:65" s="1" customFormat="1" ht="11.25">
      <c r="B217" s="31"/>
      <c r="D217" s="141" t="s">
        <v>145</v>
      </c>
      <c r="F217" s="142" t="s">
        <v>451</v>
      </c>
      <c r="I217" s="139"/>
      <c r="J217" s="139"/>
      <c r="M217" s="31"/>
      <c r="N217" s="140"/>
      <c r="X217" s="52"/>
      <c r="AT217" s="16" t="s">
        <v>145</v>
      </c>
      <c r="AU217" s="16" t="s">
        <v>81</v>
      </c>
    </row>
    <row r="218" spans="2:65" s="1" customFormat="1" ht="19.5">
      <c r="B218" s="31"/>
      <c r="D218" s="137" t="s">
        <v>147</v>
      </c>
      <c r="F218" s="143" t="s">
        <v>452</v>
      </c>
      <c r="I218" s="139"/>
      <c r="J218" s="139"/>
      <c r="M218" s="31"/>
      <c r="N218" s="140"/>
      <c r="X218" s="52"/>
      <c r="AT218" s="16" t="s">
        <v>147</v>
      </c>
      <c r="AU218" s="16" t="s">
        <v>81</v>
      </c>
    </row>
    <row r="219" spans="2:65" s="11" customFormat="1" ht="11.25">
      <c r="B219" s="144"/>
      <c r="D219" s="137" t="s">
        <v>149</v>
      </c>
      <c r="E219" s="145" t="s">
        <v>29</v>
      </c>
      <c r="F219" s="146" t="s">
        <v>453</v>
      </c>
      <c r="H219" s="147">
        <v>19.25</v>
      </c>
      <c r="I219" s="148"/>
      <c r="J219" s="148"/>
      <c r="M219" s="144"/>
      <c r="N219" s="149"/>
      <c r="X219" s="150"/>
      <c r="AT219" s="145" t="s">
        <v>149</v>
      </c>
      <c r="AU219" s="145" t="s">
        <v>81</v>
      </c>
      <c r="AV219" s="11" t="s">
        <v>83</v>
      </c>
      <c r="AW219" s="11" t="s">
        <v>5</v>
      </c>
      <c r="AX219" s="11" t="s">
        <v>73</v>
      </c>
      <c r="AY219" s="145" t="s">
        <v>134</v>
      </c>
    </row>
    <row r="220" spans="2:65" s="11" customFormat="1" ht="11.25">
      <c r="B220" s="144"/>
      <c r="D220" s="137" t="s">
        <v>149</v>
      </c>
      <c r="E220" s="145" t="s">
        <v>29</v>
      </c>
      <c r="F220" s="146" t="s">
        <v>454</v>
      </c>
      <c r="H220" s="147">
        <v>1.62</v>
      </c>
      <c r="I220" s="148"/>
      <c r="J220" s="148"/>
      <c r="M220" s="144"/>
      <c r="N220" s="149"/>
      <c r="X220" s="150"/>
      <c r="AT220" s="145" t="s">
        <v>149</v>
      </c>
      <c r="AU220" s="145" t="s">
        <v>81</v>
      </c>
      <c r="AV220" s="11" t="s">
        <v>83</v>
      </c>
      <c r="AW220" s="11" t="s">
        <v>5</v>
      </c>
      <c r="AX220" s="11" t="s">
        <v>73</v>
      </c>
      <c r="AY220" s="145" t="s">
        <v>134</v>
      </c>
    </row>
    <row r="221" spans="2:65" s="11" customFormat="1" ht="11.25">
      <c r="B221" s="144"/>
      <c r="D221" s="137" t="s">
        <v>149</v>
      </c>
      <c r="E221" s="145" t="s">
        <v>29</v>
      </c>
      <c r="F221" s="146" t="s">
        <v>455</v>
      </c>
      <c r="H221" s="147">
        <v>61.686</v>
      </c>
      <c r="I221" s="148"/>
      <c r="J221" s="148"/>
      <c r="M221" s="144"/>
      <c r="N221" s="149"/>
      <c r="X221" s="150"/>
      <c r="AT221" s="145" t="s">
        <v>149</v>
      </c>
      <c r="AU221" s="145" t="s">
        <v>81</v>
      </c>
      <c r="AV221" s="11" t="s">
        <v>83</v>
      </c>
      <c r="AW221" s="11" t="s">
        <v>5</v>
      </c>
      <c r="AX221" s="11" t="s">
        <v>73</v>
      </c>
      <c r="AY221" s="145" t="s">
        <v>134</v>
      </c>
    </row>
    <row r="222" spans="2:65" s="11" customFormat="1" ht="11.25">
      <c r="B222" s="144"/>
      <c r="D222" s="137" t="s">
        <v>149</v>
      </c>
      <c r="E222" s="145" t="s">
        <v>29</v>
      </c>
      <c r="F222" s="146" t="s">
        <v>456</v>
      </c>
      <c r="H222" s="147">
        <v>1.8</v>
      </c>
      <c r="I222" s="148"/>
      <c r="J222" s="148"/>
      <c r="M222" s="144"/>
      <c r="N222" s="149"/>
      <c r="X222" s="150"/>
      <c r="AT222" s="145" t="s">
        <v>149</v>
      </c>
      <c r="AU222" s="145" t="s">
        <v>81</v>
      </c>
      <c r="AV222" s="11" t="s">
        <v>83</v>
      </c>
      <c r="AW222" s="11" t="s">
        <v>5</v>
      </c>
      <c r="AX222" s="11" t="s">
        <v>73</v>
      </c>
      <c r="AY222" s="145" t="s">
        <v>134</v>
      </c>
    </row>
    <row r="223" spans="2:65" s="11" customFormat="1" ht="11.25">
      <c r="B223" s="144"/>
      <c r="D223" s="137" t="s">
        <v>149</v>
      </c>
      <c r="E223" s="145" t="s">
        <v>29</v>
      </c>
      <c r="F223" s="146" t="s">
        <v>457</v>
      </c>
      <c r="H223" s="147">
        <v>0.36</v>
      </c>
      <c r="I223" s="148"/>
      <c r="J223" s="148"/>
      <c r="M223" s="144"/>
      <c r="N223" s="149"/>
      <c r="X223" s="150"/>
      <c r="AT223" s="145" t="s">
        <v>149</v>
      </c>
      <c r="AU223" s="145" t="s">
        <v>81</v>
      </c>
      <c r="AV223" s="11" t="s">
        <v>83</v>
      </c>
      <c r="AW223" s="11" t="s">
        <v>5</v>
      </c>
      <c r="AX223" s="11" t="s">
        <v>73</v>
      </c>
      <c r="AY223" s="145" t="s">
        <v>134</v>
      </c>
    </row>
    <row r="224" spans="2:65" s="11" customFormat="1" ht="11.25">
      <c r="B224" s="144"/>
      <c r="D224" s="137" t="s">
        <v>149</v>
      </c>
      <c r="E224" s="145" t="s">
        <v>29</v>
      </c>
      <c r="F224" s="146" t="s">
        <v>458</v>
      </c>
      <c r="H224" s="147">
        <v>24.1</v>
      </c>
      <c r="I224" s="148"/>
      <c r="J224" s="148"/>
      <c r="M224" s="144"/>
      <c r="N224" s="149"/>
      <c r="X224" s="150"/>
      <c r="AT224" s="145" t="s">
        <v>149</v>
      </c>
      <c r="AU224" s="145" t="s">
        <v>81</v>
      </c>
      <c r="AV224" s="11" t="s">
        <v>83</v>
      </c>
      <c r="AW224" s="11" t="s">
        <v>5</v>
      </c>
      <c r="AX224" s="11" t="s">
        <v>73</v>
      </c>
      <c r="AY224" s="145" t="s">
        <v>134</v>
      </c>
    </row>
    <row r="225" spans="2:65" s="14" customFormat="1" ht="11.25">
      <c r="B225" s="166"/>
      <c r="D225" s="137" t="s">
        <v>149</v>
      </c>
      <c r="E225" s="167" t="s">
        <v>29</v>
      </c>
      <c r="F225" s="168" t="s">
        <v>302</v>
      </c>
      <c r="H225" s="169">
        <v>108.816</v>
      </c>
      <c r="I225" s="170"/>
      <c r="J225" s="170"/>
      <c r="M225" s="166"/>
      <c r="N225" s="171"/>
      <c r="X225" s="172"/>
      <c r="AT225" s="167" t="s">
        <v>149</v>
      </c>
      <c r="AU225" s="167" t="s">
        <v>81</v>
      </c>
      <c r="AV225" s="14" t="s">
        <v>137</v>
      </c>
      <c r="AW225" s="14" t="s">
        <v>5</v>
      </c>
      <c r="AX225" s="14" t="s">
        <v>81</v>
      </c>
      <c r="AY225" s="167" t="s">
        <v>134</v>
      </c>
    </row>
    <row r="226" spans="2:65" s="1" customFormat="1" ht="24.2" customHeight="1">
      <c r="B226" s="31"/>
      <c r="C226" s="123" t="s">
        <v>459</v>
      </c>
      <c r="D226" s="123" t="s">
        <v>138</v>
      </c>
      <c r="E226" s="124" t="s">
        <v>460</v>
      </c>
      <c r="F226" s="125" t="s">
        <v>461</v>
      </c>
      <c r="G226" s="126" t="s">
        <v>372</v>
      </c>
      <c r="H226" s="127">
        <v>108.816</v>
      </c>
      <c r="I226" s="128"/>
      <c r="J226" s="128"/>
      <c r="K226" s="129">
        <f>ROUND(P226*H226,2)</f>
        <v>0</v>
      </c>
      <c r="L226" s="125" t="s">
        <v>142</v>
      </c>
      <c r="M226" s="31"/>
      <c r="N226" s="130" t="s">
        <v>29</v>
      </c>
      <c r="O226" s="131" t="s">
        <v>42</v>
      </c>
      <c r="P226" s="132">
        <f>I226+J226</f>
        <v>0</v>
      </c>
      <c r="Q226" s="132">
        <f>ROUND(I226*H226,2)</f>
        <v>0</v>
      </c>
      <c r="R226" s="132">
        <f>ROUND(J226*H226,2)</f>
        <v>0</v>
      </c>
      <c r="T226" s="133">
        <f>S226*H226</f>
        <v>0</v>
      </c>
      <c r="U226" s="133">
        <v>0</v>
      </c>
      <c r="V226" s="133">
        <f>U226*H226</f>
        <v>0</v>
      </c>
      <c r="W226" s="133">
        <v>0</v>
      </c>
      <c r="X226" s="134">
        <f>W226*H226</f>
        <v>0</v>
      </c>
      <c r="AR226" s="135" t="s">
        <v>137</v>
      </c>
      <c r="AT226" s="135" t="s">
        <v>138</v>
      </c>
      <c r="AU226" s="135" t="s">
        <v>81</v>
      </c>
      <c r="AY226" s="16" t="s">
        <v>134</v>
      </c>
      <c r="BE226" s="136">
        <f>IF(O226="základní",K226,0)</f>
        <v>0</v>
      </c>
      <c r="BF226" s="136">
        <f>IF(O226="snížená",K226,0)</f>
        <v>0</v>
      </c>
      <c r="BG226" s="136">
        <f>IF(O226="zákl. přenesená",K226,0)</f>
        <v>0</v>
      </c>
      <c r="BH226" s="136">
        <f>IF(O226="sníž. přenesená",K226,0)</f>
        <v>0</v>
      </c>
      <c r="BI226" s="136">
        <f>IF(O226="nulová",K226,0)</f>
        <v>0</v>
      </c>
      <c r="BJ226" s="16" t="s">
        <v>81</v>
      </c>
      <c r="BK226" s="136">
        <f>ROUND(P226*H226,2)</f>
        <v>0</v>
      </c>
      <c r="BL226" s="16" t="s">
        <v>137</v>
      </c>
      <c r="BM226" s="135" t="s">
        <v>462</v>
      </c>
    </row>
    <row r="227" spans="2:65" s="1" customFormat="1" ht="11.25">
      <c r="B227" s="31"/>
      <c r="D227" s="137" t="s">
        <v>144</v>
      </c>
      <c r="F227" s="138" t="s">
        <v>463</v>
      </c>
      <c r="I227" s="139"/>
      <c r="J227" s="139"/>
      <c r="M227" s="31"/>
      <c r="N227" s="140"/>
      <c r="X227" s="52"/>
      <c r="AT227" s="16" t="s">
        <v>144</v>
      </c>
      <c r="AU227" s="16" t="s">
        <v>81</v>
      </c>
    </row>
    <row r="228" spans="2:65" s="1" customFormat="1" ht="11.25">
      <c r="B228" s="31"/>
      <c r="D228" s="141" t="s">
        <v>145</v>
      </c>
      <c r="F228" s="142" t="s">
        <v>464</v>
      </c>
      <c r="I228" s="139"/>
      <c r="J228" s="139"/>
      <c r="M228" s="31"/>
      <c r="N228" s="140"/>
      <c r="X228" s="52"/>
      <c r="AT228" s="16" t="s">
        <v>145</v>
      </c>
      <c r="AU228" s="16" t="s">
        <v>81</v>
      </c>
    </row>
    <row r="229" spans="2:65" s="11" customFormat="1" ht="11.25">
      <c r="B229" s="144"/>
      <c r="D229" s="137" t="s">
        <v>149</v>
      </c>
      <c r="E229" s="145" t="s">
        <v>29</v>
      </c>
      <c r="F229" s="146" t="s">
        <v>465</v>
      </c>
      <c r="H229" s="147">
        <v>108.816</v>
      </c>
      <c r="I229" s="148"/>
      <c r="J229" s="148"/>
      <c r="M229" s="144"/>
      <c r="N229" s="149"/>
      <c r="X229" s="150"/>
      <c r="AT229" s="145" t="s">
        <v>149</v>
      </c>
      <c r="AU229" s="145" t="s">
        <v>81</v>
      </c>
      <c r="AV229" s="11" t="s">
        <v>83</v>
      </c>
      <c r="AW229" s="11" t="s">
        <v>5</v>
      </c>
      <c r="AX229" s="11" t="s">
        <v>81</v>
      </c>
      <c r="AY229" s="145" t="s">
        <v>134</v>
      </c>
    </row>
    <row r="230" spans="2:65" s="1" customFormat="1" ht="24.2" customHeight="1">
      <c r="B230" s="31"/>
      <c r="C230" s="123" t="s">
        <v>466</v>
      </c>
      <c r="D230" s="123" t="s">
        <v>138</v>
      </c>
      <c r="E230" s="124" t="s">
        <v>467</v>
      </c>
      <c r="F230" s="125" t="s">
        <v>468</v>
      </c>
      <c r="G230" s="126" t="s">
        <v>372</v>
      </c>
      <c r="H230" s="127">
        <v>979.34400000000005</v>
      </c>
      <c r="I230" s="128"/>
      <c r="J230" s="128"/>
      <c r="K230" s="129">
        <f>ROUND(P230*H230,2)</f>
        <v>0</v>
      </c>
      <c r="L230" s="125" t="s">
        <v>142</v>
      </c>
      <c r="M230" s="31"/>
      <c r="N230" s="130" t="s">
        <v>29</v>
      </c>
      <c r="O230" s="131" t="s">
        <v>42</v>
      </c>
      <c r="P230" s="132">
        <f>I230+J230</f>
        <v>0</v>
      </c>
      <c r="Q230" s="132">
        <f>ROUND(I230*H230,2)</f>
        <v>0</v>
      </c>
      <c r="R230" s="132">
        <f>ROUND(J230*H230,2)</f>
        <v>0</v>
      </c>
      <c r="T230" s="133">
        <f>S230*H230</f>
        <v>0</v>
      </c>
      <c r="U230" s="133">
        <v>0</v>
      </c>
      <c r="V230" s="133">
        <f>U230*H230</f>
        <v>0</v>
      </c>
      <c r="W230" s="133">
        <v>0</v>
      </c>
      <c r="X230" s="134">
        <f>W230*H230</f>
        <v>0</v>
      </c>
      <c r="AR230" s="135" t="s">
        <v>137</v>
      </c>
      <c r="AT230" s="135" t="s">
        <v>138</v>
      </c>
      <c r="AU230" s="135" t="s">
        <v>81</v>
      </c>
      <c r="AY230" s="16" t="s">
        <v>134</v>
      </c>
      <c r="BE230" s="136">
        <f>IF(O230="základní",K230,0)</f>
        <v>0</v>
      </c>
      <c r="BF230" s="136">
        <f>IF(O230="snížená",K230,0)</f>
        <v>0</v>
      </c>
      <c r="BG230" s="136">
        <f>IF(O230="zákl. přenesená",K230,0)</f>
        <v>0</v>
      </c>
      <c r="BH230" s="136">
        <f>IF(O230="sníž. přenesená",K230,0)</f>
        <v>0</v>
      </c>
      <c r="BI230" s="136">
        <f>IF(O230="nulová",K230,0)</f>
        <v>0</v>
      </c>
      <c r="BJ230" s="16" t="s">
        <v>81</v>
      </c>
      <c r="BK230" s="136">
        <f>ROUND(P230*H230,2)</f>
        <v>0</v>
      </c>
      <c r="BL230" s="16" t="s">
        <v>137</v>
      </c>
      <c r="BM230" s="135" t="s">
        <v>469</v>
      </c>
    </row>
    <row r="231" spans="2:65" s="1" customFormat="1" ht="19.5">
      <c r="B231" s="31"/>
      <c r="D231" s="137" t="s">
        <v>144</v>
      </c>
      <c r="F231" s="138" t="s">
        <v>470</v>
      </c>
      <c r="I231" s="139"/>
      <c r="J231" s="139"/>
      <c r="M231" s="31"/>
      <c r="N231" s="140"/>
      <c r="X231" s="52"/>
      <c r="AT231" s="16" t="s">
        <v>144</v>
      </c>
      <c r="AU231" s="16" t="s">
        <v>81</v>
      </c>
    </row>
    <row r="232" spans="2:65" s="1" customFormat="1" ht="11.25">
      <c r="B232" s="31"/>
      <c r="D232" s="141" t="s">
        <v>145</v>
      </c>
      <c r="F232" s="142" t="s">
        <v>471</v>
      </c>
      <c r="I232" s="139"/>
      <c r="J232" s="139"/>
      <c r="M232" s="31"/>
      <c r="N232" s="140"/>
      <c r="X232" s="52"/>
      <c r="AT232" s="16" t="s">
        <v>145</v>
      </c>
      <c r="AU232" s="16" t="s">
        <v>81</v>
      </c>
    </row>
    <row r="233" spans="2:65" s="11" customFormat="1" ht="11.25">
      <c r="B233" s="144"/>
      <c r="D233" s="137" t="s">
        <v>149</v>
      </c>
      <c r="E233" s="145" t="s">
        <v>29</v>
      </c>
      <c r="F233" s="146" t="s">
        <v>472</v>
      </c>
      <c r="H233" s="147">
        <v>979.34400000000005</v>
      </c>
      <c r="I233" s="148"/>
      <c r="J233" s="148"/>
      <c r="M233" s="144"/>
      <c r="N233" s="149"/>
      <c r="X233" s="150"/>
      <c r="AT233" s="145" t="s">
        <v>149</v>
      </c>
      <c r="AU233" s="145" t="s">
        <v>81</v>
      </c>
      <c r="AV233" s="11" t="s">
        <v>83</v>
      </c>
      <c r="AW233" s="11" t="s">
        <v>5</v>
      </c>
      <c r="AX233" s="11" t="s">
        <v>81</v>
      </c>
      <c r="AY233" s="145" t="s">
        <v>134</v>
      </c>
    </row>
    <row r="234" spans="2:65" s="1" customFormat="1" ht="24.2" customHeight="1">
      <c r="B234" s="31"/>
      <c r="C234" s="123" t="s">
        <v>473</v>
      </c>
      <c r="D234" s="123" t="s">
        <v>138</v>
      </c>
      <c r="E234" s="124" t="s">
        <v>474</v>
      </c>
      <c r="F234" s="125" t="s">
        <v>475</v>
      </c>
      <c r="G234" s="126" t="s">
        <v>372</v>
      </c>
      <c r="H234" s="127">
        <v>67.293999999999997</v>
      </c>
      <c r="I234" s="128"/>
      <c r="J234" s="128"/>
      <c r="K234" s="129">
        <f>ROUND(P234*H234,2)</f>
        <v>0</v>
      </c>
      <c r="L234" s="125" t="s">
        <v>142</v>
      </c>
      <c r="M234" s="31"/>
      <c r="N234" s="130" t="s">
        <v>29</v>
      </c>
      <c r="O234" s="131" t="s">
        <v>42</v>
      </c>
      <c r="P234" s="132">
        <f>I234+J234</f>
        <v>0</v>
      </c>
      <c r="Q234" s="132">
        <f>ROUND(I234*H234,2)</f>
        <v>0</v>
      </c>
      <c r="R234" s="132">
        <f>ROUND(J234*H234,2)</f>
        <v>0</v>
      </c>
      <c r="T234" s="133">
        <f>S234*H234</f>
        <v>0</v>
      </c>
      <c r="U234" s="133">
        <v>0</v>
      </c>
      <c r="V234" s="133">
        <f>U234*H234</f>
        <v>0</v>
      </c>
      <c r="W234" s="133">
        <v>0</v>
      </c>
      <c r="X234" s="134">
        <f>W234*H234</f>
        <v>0</v>
      </c>
      <c r="AR234" s="135" t="s">
        <v>137</v>
      </c>
      <c r="AT234" s="135" t="s">
        <v>138</v>
      </c>
      <c r="AU234" s="135" t="s">
        <v>81</v>
      </c>
      <c r="AY234" s="16" t="s">
        <v>134</v>
      </c>
      <c r="BE234" s="136">
        <f>IF(O234="základní",K234,0)</f>
        <v>0</v>
      </c>
      <c r="BF234" s="136">
        <f>IF(O234="snížená",K234,0)</f>
        <v>0</v>
      </c>
      <c r="BG234" s="136">
        <f>IF(O234="zákl. přenesená",K234,0)</f>
        <v>0</v>
      </c>
      <c r="BH234" s="136">
        <f>IF(O234="sníž. přenesená",K234,0)</f>
        <v>0</v>
      </c>
      <c r="BI234" s="136">
        <f>IF(O234="nulová",K234,0)</f>
        <v>0</v>
      </c>
      <c r="BJ234" s="16" t="s">
        <v>81</v>
      </c>
      <c r="BK234" s="136">
        <f>ROUND(P234*H234,2)</f>
        <v>0</v>
      </c>
      <c r="BL234" s="16" t="s">
        <v>137</v>
      </c>
      <c r="BM234" s="135" t="s">
        <v>476</v>
      </c>
    </row>
    <row r="235" spans="2:65" s="1" customFormat="1" ht="19.5">
      <c r="B235" s="31"/>
      <c r="D235" s="137" t="s">
        <v>144</v>
      </c>
      <c r="F235" s="138" t="s">
        <v>374</v>
      </c>
      <c r="I235" s="139"/>
      <c r="J235" s="139"/>
      <c r="M235" s="31"/>
      <c r="N235" s="140"/>
      <c r="X235" s="52"/>
      <c r="AT235" s="16" t="s">
        <v>144</v>
      </c>
      <c r="AU235" s="16" t="s">
        <v>81</v>
      </c>
    </row>
    <row r="236" spans="2:65" s="1" customFormat="1" ht="11.25">
      <c r="B236" s="31"/>
      <c r="D236" s="141" t="s">
        <v>145</v>
      </c>
      <c r="F236" s="142" t="s">
        <v>477</v>
      </c>
      <c r="I236" s="139"/>
      <c r="J236" s="139"/>
      <c r="M236" s="31"/>
      <c r="N236" s="140"/>
      <c r="X236" s="52"/>
      <c r="AT236" s="16" t="s">
        <v>145</v>
      </c>
      <c r="AU236" s="16" t="s">
        <v>81</v>
      </c>
    </row>
    <row r="237" spans="2:65" s="11" customFormat="1" ht="11.25">
      <c r="B237" s="144"/>
      <c r="D237" s="137" t="s">
        <v>149</v>
      </c>
      <c r="E237" s="145" t="s">
        <v>29</v>
      </c>
      <c r="F237" s="146" t="s">
        <v>478</v>
      </c>
      <c r="H237" s="147">
        <v>67.293999999999997</v>
      </c>
      <c r="I237" s="148"/>
      <c r="J237" s="148"/>
      <c r="M237" s="144"/>
      <c r="N237" s="149"/>
      <c r="X237" s="150"/>
      <c r="AT237" s="145" t="s">
        <v>149</v>
      </c>
      <c r="AU237" s="145" t="s">
        <v>81</v>
      </c>
      <c r="AV237" s="11" t="s">
        <v>83</v>
      </c>
      <c r="AW237" s="11" t="s">
        <v>5</v>
      </c>
      <c r="AX237" s="11" t="s">
        <v>81</v>
      </c>
      <c r="AY237" s="145" t="s">
        <v>134</v>
      </c>
    </row>
    <row r="238" spans="2:65" s="1" customFormat="1" ht="24.2" customHeight="1">
      <c r="B238" s="31"/>
      <c r="C238" s="123" t="s">
        <v>479</v>
      </c>
      <c r="D238" s="123" t="s">
        <v>138</v>
      </c>
      <c r="E238" s="124" t="s">
        <v>480</v>
      </c>
      <c r="F238" s="125" t="s">
        <v>481</v>
      </c>
      <c r="G238" s="126" t="s">
        <v>372</v>
      </c>
      <c r="H238" s="127">
        <v>43.35</v>
      </c>
      <c r="I238" s="128"/>
      <c r="J238" s="128"/>
      <c r="K238" s="129">
        <f>ROUND(P238*H238,2)</f>
        <v>0</v>
      </c>
      <c r="L238" s="125" t="s">
        <v>142</v>
      </c>
      <c r="M238" s="31"/>
      <c r="N238" s="130" t="s">
        <v>29</v>
      </c>
      <c r="O238" s="131" t="s">
        <v>42</v>
      </c>
      <c r="P238" s="132">
        <f>I238+J238</f>
        <v>0</v>
      </c>
      <c r="Q238" s="132">
        <f>ROUND(I238*H238,2)</f>
        <v>0</v>
      </c>
      <c r="R238" s="132">
        <f>ROUND(J238*H238,2)</f>
        <v>0</v>
      </c>
      <c r="T238" s="133">
        <f>S238*H238</f>
        <v>0</v>
      </c>
      <c r="U238" s="133">
        <v>0</v>
      </c>
      <c r="V238" s="133">
        <f>U238*H238</f>
        <v>0</v>
      </c>
      <c r="W238" s="133">
        <v>0</v>
      </c>
      <c r="X238" s="134">
        <f>W238*H238</f>
        <v>0</v>
      </c>
      <c r="AR238" s="135" t="s">
        <v>137</v>
      </c>
      <c r="AT238" s="135" t="s">
        <v>138</v>
      </c>
      <c r="AU238" s="135" t="s">
        <v>81</v>
      </c>
      <c r="AY238" s="16" t="s">
        <v>134</v>
      </c>
      <c r="BE238" s="136">
        <f>IF(O238="základní",K238,0)</f>
        <v>0</v>
      </c>
      <c r="BF238" s="136">
        <f>IF(O238="snížená",K238,0)</f>
        <v>0</v>
      </c>
      <c r="BG238" s="136">
        <f>IF(O238="zákl. přenesená",K238,0)</f>
        <v>0</v>
      </c>
      <c r="BH238" s="136">
        <f>IF(O238="sníž. přenesená",K238,0)</f>
        <v>0</v>
      </c>
      <c r="BI238" s="136">
        <f>IF(O238="nulová",K238,0)</f>
        <v>0</v>
      </c>
      <c r="BJ238" s="16" t="s">
        <v>81</v>
      </c>
      <c r="BK238" s="136">
        <f>ROUND(P238*H238,2)</f>
        <v>0</v>
      </c>
      <c r="BL238" s="16" t="s">
        <v>137</v>
      </c>
      <c r="BM238" s="135" t="s">
        <v>482</v>
      </c>
    </row>
    <row r="239" spans="2:65" s="1" customFormat="1" ht="19.5">
      <c r="B239" s="31"/>
      <c r="D239" s="137" t="s">
        <v>144</v>
      </c>
      <c r="F239" s="138" t="s">
        <v>483</v>
      </c>
      <c r="I239" s="139"/>
      <c r="J239" s="139"/>
      <c r="M239" s="31"/>
      <c r="N239" s="140"/>
      <c r="X239" s="52"/>
      <c r="AT239" s="16" t="s">
        <v>144</v>
      </c>
      <c r="AU239" s="16" t="s">
        <v>81</v>
      </c>
    </row>
    <row r="240" spans="2:65" s="1" customFormat="1" ht="11.25">
      <c r="B240" s="31"/>
      <c r="D240" s="141" t="s">
        <v>145</v>
      </c>
      <c r="F240" s="142" t="s">
        <v>484</v>
      </c>
      <c r="I240" s="139"/>
      <c r="J240" s="139"/>
      <c r="M240" s="31"/>
      <c r="N240" s="140"/>
      <c r="X240" s="52"/>
      <c r="AT240" s="16" t="s">
        <v>145</v>
      </c>
      <c r="AU240" s="16" t="s">
        <v>81</v>
      </c>
    </row>
    <row r="241" spans="2:51" s="11" customFormat="1" ht="11.25">
      <c r="B241" s="144"/>
      <c r="D241" s="137" t="s">
        <v>149</v>
      </c>
      <c r="E241" s="145" t="s">
        <v>29</v>
      </c>
      <c r="F241" s="146" t="s">
        <v>485</v>
      </c>
      <c r="H241" s="147">
        <v>43.35</v>
      </c>
      <c r="I241" s="148"/>
      <c r="J241" s="148"/>
      <c r="M241" s="144"/>
      <c r="N241" s="151"/>
      <c r="O241" s="152"/>
      <c r="P241" s="152"/>
      <c r="Q241" s="152"/>
      <c r="R241" s="152"/>
      <c r="S241" s="152"/>
      <c r="T241" s="152"/>
      <c r="U241" s="152"/>
      <c r="V241" s="152"/>
      <c r="W241" s="152"/>
      <c r="X241" s="153"/>
      <c r="AT241" s="145" t="s">
        <v>149</v>
      </c>
      <c r="AU241" s="145" t="s">
        <v>81</v>
      </c>
      <c r="AV241" s="11" t="s">
        <v>83</v>
      </c>
      <c r="AW241" s="11" t="s">
        <v>5</v>
      </c>
      <c r="AX241" s="11" t="s">
        <v>81</v>
      </c>
      <c r="AY241" s="145" t="s">
        <v>134</v>
      </c>
    </row>
    <row r="242" spans="2:51" s="1" customFormat="1" ht="6.95" customHeight="1">
      <c r="B242" s="40"/>
      <c r="C242" s="41"/>
      <c r="D242" s="41"/>
      <c r="E242" s="41"/>
      <c r="F242" s="41"/>
      <c r="G242" s="41"/>
      <c r="H242" s="41"/>
      <c r="I242" s="41"/>
      <c r="J242" s="41"/>
      <c r="K242" s="41"/>
      <c r="L242" s="41"/>
      <c r="M242" s="31"/>
    </row>
  </sheetData>
  <sheetProtection algorithmName="SHA-512" hashValue="0vA+/A1U2QrWRM2PH/Rd5Dy5Qzr+DjUxhClRinGrJNTeyCY0uw/coxg7Oj3nt+ZR1Gl0oBUFhDsnhLvknEl0+Q==" saltValue="F/CvXHYY2StJ0K9aw4WeHWHu6Ny2RaYM84RkE2YnCdyC9gRzSqm0i9ae8fOmzmMmnUP7D0wRTh1RosjdtNDT0A==" spinCount="100000" sheet="1" objects="1" scenarios="1" formatColumns="0" formatRows="0" autoFilter="0"/>
  <autoFilter ref="C85:L241" xr:uid="{00000000-0009-0000-0000-000002000000}"/>
  <mergeCells count="9">
    <mergeCell ref="E52:H52"/>
    <mergeCell ref="E76:H76"/>
    <mergeCell ref="E78:H78"/>
    <mergeCell ref="M2:Z2"/>
    <mergeCell ref="E7:H7"/>
    <mergeCell ref="E9:H9"/>
    <mergeCell ref="E18:H18"/>
    <mergeCell ref="E27:H27"/>
    <mergeCell ref="E50:H50"/>
  </mergeCells>
  <hyperlinks>
    <hyperlink ref="F91" r:id="rId1" xr:uid="{00000000-0004-0000-0200-000000000000}"/>
    <hyperlink ref="F96" r:id="rId2" xr:uid="{00000000-0004-0000-0200-000001000000}"/>
    <hyperlink ref="F99" r:id="rId3" xr:uid="{00000000-0004-0000-0200-000002000000}"/>
    <hyperlink ref="F102" r:id="rId4" xr:uid="{00000000-0004-0000-0200-000003000000}"/>
    <hyperlink ref="F105" r:id="rId5" xr:uid="{00000000-0004-0000-0200-000004000000}"/>
    <hyperlink ref="F108" r:id="rId6" xr:uid="{00000000-0004-0000-0200-000005000000}"/>
    <hyperlink ref="F113" r:id="rId7" xr:uid="{00000000-0004-0000-0200-000006000000}"/>
    <hyperlink ref="F117" r:id="rId8" xr:uid="{00000000-0004-0000-0200-000007000000}"/>
    <hyperlink ref="F121" r:id="rId9" xr:uid="{00000000-0004-0000-0200-000008000000}"/>
    <hyperlink ref="F130" r:id="rId10" xr:uid="{00000000-0004-0000-0200-000009000000}"/>
    <hyperlink ref="F134" r:id="rId11" xr:uid="{00000000-0004-0000-0200-00000A000000}"/>
    <hyperlink ref="F138" r:id="rId12" xr:uid="{00000000-0004-0000-0200-00000B000000}"/>
    <hyperlink ref="F141" r:id="rId13" xr:uid="{00000000-0004-0000-0200-00000C000000}"/>
    <hyperlink ref="F144" r:id="rId14" xr:uid="{00000000-0004-0000-0200-00000D000000}"/>
    <hyperlink ref="F147" r:id="rId15" xr:uid="{00000000-0004-0000-0200-00000E000000}"/>
    <hyperlink ref="F150" r:id="rId16" xr:uid="{00000000-0004-0000-0200-00000F000000}"/>
    <hyperlink ref="F153" r:id="rId17" xr:uid="{00000000-0004-0000-0200-000010000000}"/>
    <hyperlink ref="F156" r:id="rId18" xr:uid="{00000000-0004-0000-0200-000011000000}"/>
    <hyperlink ref="F166" r:id="rId19" xr:uid="{00000000-0004-0000-0200-000012000000}"/>
    <hyperlink ref="F171" r:id="rId20" xr:uid="{00000000-0004-0000-0200-000013000000}"/>
    <hyperlink ref="F175" r:id="rId21" xr:uid="{00000000-0004-0000-0200-000014000000}"/>
    <hyperlink ref="F180" r:id="rId22" xr:uid="{00000000-0004-0000-0200-000015000000}"/>
    <hyperlink ref="F188" r:id="rId23" xr:uid="{00000000-0004-0000-0200-000016000000}"/>
    <hyperlink ref="F192" r:id="rId24" xr:uid="{00000000-0004-0000-0200-000017000000}"/>
    <hyperlink ref="F196" r:id="rId25" xr:uid="{00000000-0004-0000-0200-000018000000}"/>
    <hyperlink ref="F199" r:id="rId26" xr:uid="{00000000-0004-0000-0200-000019000000}"/>
    <hyperlink ref="F203" r:id="rId27" xr:uid="{00000000-0004-0000-0200-00001A000000}"/>
    <hyperlink ref="F208" r:id="rId28" xr:uid="{00000000-0004-0000-0200-00001B000000}"/>
    <hyperlink ref="F212" r:id="rId29" xr:uid="{00000000-0004-0000-0200-00001C000000}"/>
    <hyperlink ref="F217" r:id="rId30" xr:uid="{00000000-0004-0000-0200-00001D000000}"/>
    <hyperlink ref="F228" r:id="rId31" xr:uid="{00000000-0004-0000-0200-00001E000000}"/>
    <hyperlink ref="F232" r:id="rId32" xr:uid="{00000000-0004-0000-0200-00001F000000}"/>
    <hyperlink ref="F236" r:id="rId33" xr:uid="{00000000-0004-0000-0200-000020000000}"/>
    <hyperlink ref="F240" r:id="rId34" xr:uid="{00000000-0004-0000-0200-000021000000}"/>
  </hyperlinks>
  <pageMargins left="0.39374999999999999" right="0.39374999999999999" top="0.39374999999999999" bottom="0.39374999999999999" header="0" footer="0"/>
  <pageSetup paperSize="9" scale="78" fitToHeight="100" orientation="landscape" blackAndWhite="1" r:id="rId35"/>
  <headerFooter>
    <oddFooter>&amp;CStrana &amp;P z &amp;N</oddFooter>
  </headerFooter>
  <drawing r:id="rId36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2:BM275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15.5" customWidth="1"/>
    <col min="13" max="13" width="9.33203125" customWidth="1"/>
    <col min="14" max="14" width="10.83203125" hidden="1" customWidth="1"/>
    <col min="15" max="15" width="9.33203125" hidden="1"/>
    <col min="16" max="24" width="14.1640625" hidden="1" customWidth="1"/>
    <col min="25" max="25" width="12.33203125" hidden="1" customWidth="1"/>
    <col min="26" max="26" width="16.33203125" customWidth="1"/>
    <col min="27" max="27" width="12.33203125" customWidth="1"/>
    <col min="28" max="28" width="1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M2" s="216"/>
      <c r="N2" s="216"/>
      <c r="O2" s="216"/>
      <c r="P2" s="216"/>
      <c r="Q2" s="216"/>
      <c r="R2" s="216"/>
      <c r="S2" s="216"/>
      <c r="T2" s="216"/>
      <c r="U2" s="216"/>
      <c r="V2" s="216"/>
      <c r="W2" s="216"/>
      <c r="X2" s="216"/>
      <c r="Y2" s="216"/>
      <c r="Z2" s="216"/>
      <c r="AT2" s="16" t="s">
        <v>89</v>
      </c>
    </row>
    <row r="3" spans="2:4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9"/>
      <c r="AT3" s="16" t="s">
        <v>83</v>
      </c>
    </row>
    <row r="4" spans="2:46" ht="24.95" customHeight="1">
      <c r="B4" s="19"/>
      <c r="D4" s="20" t="s">
        <v>97</v>
      </c>
      <c r="M4" s="19"/>
      <c r="N4" s="85" t="s">
        <v>11</v>
      </c>
      <c r="AT4" s="16" t="s">
        <v>4</v>
      </c>
    </row>
    <row r="5" spans="2:46" ht="6.95" customHeight="1">
      <c r="B5" s="19"/>
      <c r="M5" s="19"/>
    </row>
    <row r="6" spans="2:46" ht="12" customHeight="1">
      <c r="B6" s="19"/>
      <c r="D6" s="26" t="s">
        <v>17</v>
      </c>
      <c r="M6" s="19"/>
    </row>
    <row r="7" spans="2:46" ht="16.5" customHeight="1">
      <c r="B7" s="19"/>
      <c r="E7" s="231" t="str">
        <f>'Rekapitulace stavby'!K6</f>
        <v>Šternberk – Most přes Sprchový potok (u tenisových kurtů)</v>
      </c>
      <c r="F7" s="232"/>
      <c r="G7" s="232"/>
      <c r="H7" s="232"/>
      <c r="M7" s="19"/>
    </row>
    <row r="8" spans="2:46" s="1" customFormat="1" ht="12" customHeight="1">
      <c r="B8" s="31"/>
      <c r="D8" s="26" t="s">
        <v>98</v>
      </c>
      <c r="M8" s="31"/>
    </row>
    <row r="9" spans="2:46" s="1" customFormat="1" ht="16.5" customHeight="1">
      <c r="B9" s="31"/>
      <c r="E9" s="194" t="s">
        <v>486</v>
      </c>
      <c r="F9" s="233"/>
      <c r="G9" s="233"/>
      <c r="H9" s="233"/>
      <c r="M9" s="31"/>
    </row>
    <row r="10" spans="2:46" s="1" customFormat="1" ht="11.25">
      <c r="B10" s="31"/>
      <c r="M10" s="31"/>
    </row>
    <row r="11" spans="2:46" s="1" customFormat="1" ht="12" customHeight="1">
      <c r="B11" s="31"/>
      <c r="D11" s="26" t="s">
        <v>19</v>
      </c>
      <c r="F11" s="24" t="s">
        <v>20</v>
      </c>
      <c r="I11" s="26" t="s">
        <v>21</v>
      </c>
      <c r="J11" s="24" t="s">
        <v>29</v>
      </c>
      <c r="M11" s="31"/>
    </row>
    <row r="12" spans="2:46" s="1" customFormat="1" ht="12" customHeight="1">
      <c r="B12" s="31"/>
      <c r="D12" s="26" t="s">
        <v>23</v>
      </c>
      <c r="F12" s="24" t="s">
        <v>24</v>
      </c>
      <c r="I12" s="26" t="s">
        <v>25</v>
      </c>
      <c r="J12" s="48" t="str">
        <f>'Rekapitulace stavby'!AN8</f>
        <v>10. 10. 2024</v>
      </c>
      <c r="M12" s="31"/>
    </row>
    <row r="13" spans="2:46" s="1" customFormat="1" ht="10.9" customHeight="1">
      <c r="B13" s="31"/>
      <c r="M13" s="31"/>
    </row>
    <row r="14" spans="2:46" s="1" customFormat="1" ht="12" customHeight="1">
      <c r="B14" s="31"/>
      <c r="D14" s="26" t="s">
        <v>27</v>
      </c>
      <c r="I14" s="26" t="s">
        <v>28</v>
      </c>
      <c r="J14" s="24" t="str">
        <f>IF('Rekapitulace stavby'!AN10="","",'Rekapitulace stavby'!AN10)</f>
        <v/>
      </c>
      <c r="M14" s="31"/>
    </row>
    <row r="15" spans="2:46" s="1" customFormat="1" ht="18" customHeight="1">
      <c r="B15" s="31"/>
      <c r="E15" s="24" t="str">
        <f>IF('Rekapitulace stavby'!E11="","",'Rekapitulace stavby'!E11)</f>
        <v xml:space="preserve"> </v>
      </c>
      <c r="I15" s="26" t="s">
        <v>30</v>
      </c>
      <c r="J15" s="24" t="str">
        <f>IF('Rekapitulace stavby'!AN11="","",'Rekapitulace stavby'!AN11)</f>
        <v/>
      </c>
      <c r="M15" s="31"/>
    </row>
    <row r="16" spans="2:46" s="1" customFormat="1" ht="6.95" customHeight="1">
      <c r="B16" s="31"/>
      <c r="M16" s="31"/>
    </row>
    <row r="17" spans="2:13" s="1" customFormat="1" ht="12" customHeight="1">
      <c r="B17" s="31"/>
      <c r="D17" s="26" t="s">
        <v>31</v>
      </c>
      <c r="I17" s="26" t="s">
        <v>28</v>
      </c>
      <c r="J17" s="27" t="str">
        <f>'Rekapitulace stavby'!AN13</f>
        <v>Vyplň údaj</v>
      </c>
      <c r="M17" s="31"/>
    </row>
    <row r="18" spans="2:13" s="1" customFormat="1" ht="18" customHeight="1">
      <c r="B18" s="31"/>
      <c r="E18" s="234" t="str">
        <f>'Rekapitulace stavby'!E14</f>
        <v>Vyplň údaj</v>
      </c>
      <c r="F18" s="215"/>
      <c r="G18" s="215"/>
      <c r="H18" s="215"/>
      <c r="I18" s="26" t="s">
        <v>30</v>
      </c>
      <c r="J18" s="27" t="str">
        <f>'Rekapitulace stavby'!AN14</f>
        <v>Vyplň údaj</v>
      </c>
      <c r="M18" s="31"/>
    </row>
    <row r="19" spans="2:13" s="1" customFormat="1" ht="6.95" customHeight="1">
      <c r="B19" s="31"/>
      <c r="M19" s="31"/>
    </row>
    <row r="20" spans="2:13" s="1" customFormat="1" ht="12" customHeight="1">
      <c r="B20" s="31"/>
      <c r="D20" s="26" t="s">
        <v>33</v>
      </c>
      <c r="I20" s="26" t="s">
        <v>28</v>
      </c>
      <c r="J20" s="24" t="s">
        <v>100</v>
      </c>
      <c r="M20" s="31"/>
    </row>
    <row r="21" spans="2:13" s="1" customFormat="1" ht="18" customHeight="1">
      <c r="B21" s="31"/>
      <c r="E21" s="24" t="s">
        <v>101</v>
      </c>
      <c r="I21" s="26" t="s">
        <v>30</v>
      </c>
      <c r="J21" s="24" t="s">
        <v>102</v>
      </c>
      <c r="M21" s="31"/>
    </row>
    <row r="22" spans="2:13" s="1" customFormat="1" ht="6.95" customHeight="1">
      <c r="B22" s="31"/>
      <c r="M22" s="31"/>
    </row>
    <row r="23" spans="2:13" s="1" customFormat="1" ht="12" customHeight="1">
      <c r="B23" s="31"/>
      <c r="D23" s="26" t="s">
        <v>34</v>
      </c>
      <c r="I23" s="26" t="s">
        <v>28</v>
      </c>
      <c r="J23" s="24" t="str">
        <f>IF('Rekapitulace stavby'!AN19="","",'Rekapitulace stavby'!AN19)</f>
        <v/>
      </c>
      <c r="M23" s="31"/>
    </row>
    <row r="24" spans="2:13" s="1" customFormat="1" ht="18" customHeight="1">
      <c r="B24" s="31"/>
      <c r="E24" s="24" t="str">
        <f>IF('Rekapitulace stavby'!E20="","",'Rekapitulace stavby'!E20)</f>
        <v xml:space="preserve"> </v>
      </c>
      <c r="I24" s="26" t="s">
        <v>30</v>
      </c>
      <c r="J24" s="24" t="str">
        <f>IF('Rekapitulace stavby'!AN20="","",'Rekapitulace stavby'!AN20)</f>
        <v/>
      </c>
      <c r="M24" s="31"/>
    </row>
    <row r="25" spans="2:13" s="1" customFormat="1" ht="6.95" customHeight="1">
      <c r="B25" s="31"/>
      <c r="M25" s="31"/>
    </row>
    <row r="26" spans="2:13" s="1" customFormat="1" ht="12" customHeight="1">
      <c r="B26" s="31"/>
      <c r="D26" s="26" t="s">
        <v>35</v>
      </c>
      <c r="M26" s="31"/>
    </row>
    <row r="27" spans="2:13" s="7" customFormat="1" ht="16.5" customHeight="1">
      <c r="B27" s="86"/>
      <c r="E27" s="220" t="s">
        <v>29</v>
      </c>
      <c r="F27" s="220"/>
      <c r="G27" s="220"/>
      <c r="H27" s="220"/>
      <c r="M27" s="86"/>
    </row>
    <row r="28" spans="2:13" s="1" customFormat="1" ht="6.95" customHeight="1">
      <c r="B28" s="31"/>
      <c r="M28" s="31"/>
    </row>
    <row r="29" spans="2:13" s="1" customFormat="1" ht="6.95" customHeight="1">
      <c r="B29" s="31"/>
      <c r="D29" s="49"/>
      <c r="E29" s="49"/>
      <c r="F29" s="49"/>
      <c r="G29" s="49"/>
      <c r="H29" s="49"/>
      <c r="I29" s="49"/>
      <c r="J29" s="49"/>
      <c r="K29" s="49"/>
      <c r="L29" s="49"/>
      <c r="M29" s="31"/>
    </row>
    <row r="30" spans="2:13" s="1" customFormat="1" ht="12.75">
      <c r="B30" s="31"/>
      <c r="E30" s="26" t="s">
        <v>103</v>
      </c>
      <c r="K30" s="87">
        <f>I61</f>
        <v>0</v>
      </c>
      <c r="M30" s="31"/>
    </row>
    <row r="31" spans="2:13" s="1" customFormat="1" ht="12.75">
      <c r="B31" s="31"/>
      <c r="E31" s="26" t="s">
        <v>104</v>
      </c>
      <c r="K31" s="87">
        <f>J61</f>
        <v>0</v>
      </c>
      <c r="M31" s="31"/>
    </row>
    <row r="32" spans="2:13" s="1" customFormat="1" ht="25.35" customHeight="1">
      <c r="B32" s="31"/>
      <c r="D32" s="88" t="s">
        <v>37</v>
      </c>
      <c r="K32" s="62">
        <f>ROUND(K91, 2)</f>
        <v>0</v>
      </c>
      <c r="M32" s="31"/>
    </row>
    <row r="33" spans="2:13" s="1" customFormat="1" ht="6.95" customHeight="1">
      <c r="B33" s="31"/>
      <c r="D33" s="49"/>
      <c r="E33" s="49"/>
      <c r="F33" s="49"/>
      <c r="G33" s="49"/>
      <c r="H33" s="49"/>
      <c r="I33" s="49"/>
      <c r="J33" s="49"/>
      <c r="K33" s="49"/>
      <c r="L33" s="49"/>
      <c r="M33" s="31"/>
    </row>
    <row r="34" spans="2:13" s="1" customFormat="1" ht="14.45" customHeight="1">
      <c r="B34" s="31"/>
      <c r="F34" s="34" t="s">
        <v>39</v>
      </c>
      <c r="I34" s="34" t="s">
        <v>38</v>
      </c>
      <c r="K34" s="34" t="s">
        <v>40</v>
      </c>
      <c r="M34" s="31"/>
    </row>
    <row r="35" spans="2:13" s="1" customFormat="1" ht="14.45" customHeight="1">
      <c r="B35" s="31"/>
      <c r="D35" s="51" t="s">
        <v>41</v>
      </c>
      <c r="E35" s="26" t="s">
        <v>42</v>
      </c>
      <c r="F35" s="87">
        <f>ROUND((SUM(BE91:BE274)),  2)</f>
        <v>0</v>
      </c>
      <c r="I35" s="89">
        <v>0.21</v>
      </c>
      <c r="K35" s="87">
        <f>ROUND(((SUM(BE91:BE274))*I35),  2)</f>
        <v>0</v>
      </c>
      <c r="M35" s="31"/>
    </row>
    <row r="36" spans="2:13" s="1" customFormat="1" ht="14.45" customHeight="1">
      <c r="B36" s="31"/>
      <c r="E36" s="26" t="s">
        <v>43</v>
      </c>
      <c r="F36" s="87">
        <f>ROUND((SUM(BF91:BF274)),  2)</f>
        <v>0</v>
      </c>
      <c r="I36" s="89">
        <v>0.15</v>
      </c>
      <c r="K36" s="87">
        <f>ROUND(((SUM(BF91:BF274))*I36),  2)</f>
        <v>0</v>
      </c>
      <c r="M36" s="31"/>
    </row>
    <row r="37" spans="2:13" s="1" customFormat="1" ht="14.45" hidden="1" customHeight="1">
      <c r="B37" s="31"/>
      <c r="E37" s="26" t="s">
        <v>44</v>
      </c>
      <c r="F37" s="87">
        <f>ROUND((SUM(BG91:BG274)),  2)</f>
        <v>0</v>
      </c>
      <c r="I37" s="89">
        <v>0.21</v>
      </c>
      <c r="K37" s="87">
        <f>0</f>
        <v>0</v>
      </c>
      <c r="M37" s="31"/>
    </row>
    <row r="38" spans="2:13" s="1" customFormat="1" ht="14.45" hidden="1" customHeight="1">
      <c r="B38" s="31"/>
      <c r="E38" s="26" t="s">
        <v>45</v>
      </c>
      <c r="F38" s="87">
        <f>ROUND((SUM(BH91:BH274)),  2)</f>
        <v>0</v>
      </c>
      <c r="I38" s="89">
        <v>0.15</v>
      </c>
      <c r="K38" s="87">
        <f>0</f>
        <v>0</v>
      </c>
      <c r="M38" s="31"/>
    </row>
    <row r="39" spans="2:13" s="1" customFormat="1" ht="14.45" hidden="1" customHeight="1">
      <c r="B39" s="31"/>
      <c r="E39" s="26" t="s">
        <v>46</v>
      </c>
      <c r="F39" s="87">
        <f>ROUND((SUM(BI91:BI274)),  2)</f>
        <v>0</v>
      </c>
      <c r="I39" s="89">
        <v>0</v>
      </c>
      <c r="K39" s="87">
        <f>0</f>
        <v>0</v>
      </c>
      <c r="M39" s="31"/>
    </row>
    <row r="40" spans="2:13" s="1" customFormat="1" ht="6.95" customHeight="1">
      <c r="B40" s="31"/>
      <c r="M40" s="31"/>
    </row>
    <row r="41" spans="2:13" s="1" customFormat="1" ht="25.35" customHeight="1">
      <c r="B41" s="31"/>
      <c r="C41" s="90"/>
      <c r="D41" s="91" t="s">
        <v>47</v>
      </c>
      <c r="E41" s="53"/>
      <c r="F41" s="53"/>
      <c r="G41" s="92" t="s">
        <v>48</v>
      </c>
      <c r="H41" s="93" t="s">
        <v>49</v>
      </c>
      <c r="I41" s="53"/>
      <c r="J41" s="53"/>
      <c r="K41" s="94">
        <f>SUM(K32:K39)</f>
        <v>0</v>
      </c>
      <c r="L41" s="95"/>
      <c r="M41" s="31"/>
    </row>
    <row r="42" spans="2:13" s="1" customFormat="1" ht="14.45" customHeight="1">
      <c r="B42" s="40"/>
      <c r="C42" s="41"/>
      <c r="D42" s="41"/>
      <c r="E42" s="41"/>
      <c r="F42" s="41"/>
      <c r="G42" s="41"/>
      <c r="H42" s="41"/>
      <c r="I42" s="41"/>
      <c r="J42" s="41"/>
      <c r="K42" s="41"/>
      <c r="L42" s="41"/>
      <c r="M42" s="31"/>
    </row>
    <row r="46" spans="2:13" s="1" customFormat="1" ht="6.95" hidden="1" customHeight="1"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43"/>
      <c r="M46" s="31"/>
    </row>
    <row r="47" spans="2:13" s="1" customFormat="1" ht="24.95" hidden="1" customHeight="1">
      <c r="B47" s="31"/>
      <c r="C47" s="20" t="s">
        <v>105</v>
      </c>
      <c r="M47" s="31"/>
    </row>
    <row r="48" spans="2:13" s="1" customFormat="1" ht="6.95" hidden="1" customHeight="1">
      <c r="B48" s="31"/>
      <c r="M48" s="31"/>
    </row>
    <row r="49" spans="2:47" s="1" customFormat="1" ht="12" hidden="1" customHeight="1">
      <c r="B49" s="31"/>
      <c r="C49" s="26" t="s">
        <v>17</v>
      </c>
      <c r="M49" s="31"/>
    </row>
    <row r="50" spans="2:47" s="1" customFormat="1" ht="16.5" hidden="1" customHeight="1">
      <c r="B50" s="31"/>
      <c r="E50" s="231" t="str">
        <f>E7</f>
        <v>Šternberk – Most přes Sprchový potok (u tenisových kurtů)</v>
      </c>
      <c r="F50" s="232"/>
      <c r="G50" s="232"/>
      <c r="H50" s="232"/>
      <c r="M50" s="31"/>
    </row>
    <row r="51" spans="2:47" s="1" customFormat="1" ht="12" hidden="1" customHeight="1">
      <c r="B51" s="31"/>
      <c r="C51" s="26" t="s">
        <v>98</v>
      </c>
      <c r="M51" s="31"/>
    </row>
    <row r="52" spans="2:47" s="1" customFormat="1" ht="16.5" hidden="1" customHeight="1">
      <c r="B52" s="31"/>
      <c r="E52" s="194" t="str">
        <f>E9</f>
        <v xml:space="preserve">SO 101 - Chodník podél silnice I46             </v>
      </c>
      <c r="F52" s="233"/>
      <c r="G52" s="233"/>
      <c r="H52" s="233"/>
      <c r="M52" s="31"/>
    </row>
    <row r="53" spans="2:47" s="1" customFormat="1" ht="6.95" hidden="1" customHeight="1">
      <c r="B53" s="31"/>
      <c r="M53" s="31"/>
    </row>
    <row r="54" spans="2:47" s="1" customFormat="1" ht="12" hidden="1" customHeight="1">
      <c r="B54" s="31"/>
      <c r="C54" s="26" t="s">
        <v>23</v>
      </c>
      <c r="F54" s="24" t="str">
        <f>F12</f>
        <v xml:space="preserve"> </v>
      </c>
      <c r="I54" s="26" t="s">
        <v>25</v>
      </c>
      <c r="J54" s="48" t="str">
        <f>IF(J12="","",J12)</f>
        <v>10. 10. 2024</v>
      </c>
      <c r="M54" s="31"/>
    </row>
    <row r="55" spans="2:47" s="1" customFormat="1" ht="6.95" hidden="1" customHeight="1">
      <c r="B55" s="31"/>
      <c r="M55" s="31"/>
    </row>
    <row r="56" spans="2:47" s="1" customFormat="1" ht="15.2" hidden="1" customHeight="1">
      <c r="B56" s="31"/>
      <c r="C56" s="26" t="s">
        <v>27</v>
      </c>
      <c r="F56" s="24" t="str">
        <f>E15</f>
        <v xml:space="preserve"> </v>
      </c>
      <c r="I56" s="26" t="s">
        <v>33</v>
      </c>
      <c r="J56" s="29" t="str">
        <f>E21</f>
        <v>Midakon s.r.o</v>
      </c>
      <c r="M56" s="31"/>
    </row>
    <row r="57" spans="2:47" s="1" customFormat="1" ht="15.2" hidden="1" customHeight="1">
      <c r="B57" s="31"/>
      <c r="C57" s="26" t="s">
        <v>31</v>
      </c>
      <c r="F57" s="24" t="str">
        <f>IF(E18="","",E18)</f>
        <v>Vyplň údaj</v>
      </c>
      <c r="I57" s="26" t="s">
        <v>34</v>
      </c>
      <c r="J57" s="29" t="str">
        <f>E24</f>
        <v xml:space="preserve"> </v>
      </c>
      <c r="M57" s="31"/>
    </row>
    <row r="58" spans="2:47" s="1" customFormat="1" ht="10.35" hidden="1" customHeight="1">
      <c r="B58" s="31"/>
      <c r="M58" s="31"/>
    </row>
    <row r="59" spans="2:47" s="1" customFormat="1" ht="29.25" hidden="1" customHeight="1">
      <c r="B59" s="31"/>
      <c r="C59" s="96" t="s">
        <v>106</v>
      </c>
      <c r="D59" s="90"/>
      <c r="E59" s="90"/>
      <c r="F59" s="90"/>
      <c r="G59" s="90"/>
      <c r="H59" s="90"/>
      <c r="I59" s="97" t="s">
        <v>107</v>
      </c>
      <c r="J59" s="97" t="s">
        <v>108</v>
      </c>
      <c r="K59" s="97" t="s">
        <v>109</v>
      </c>
      <c r="L59" s="90"/>
      <c r="M59" s="31"/>
    </row>
    <row r="60" spans="2:47" s="1" customFormat="1" ht="10.35" hidden="1" customHeight="1">
      <c r="B60" s="31"/>
      <c r="M60" s="31"/>
    </row>
    <row r="61" spans="2:47" s="1" customFormat="1" ht="22.9" hidden="1" customHeight="1">
      <c r="B61" s="31"/>
      <c r="C61" s="98" t="s">
        <v>71</v>
      </c>
      <c r="I61" s="62">
        <f t="shared" ref="I61:J63" si="0">Q91</f>
        <v>0</v>
      </c>
      <c r="J61" s="62">
        <f t="shared" si="0"/>
        <v>0</v>
      </c>
      <c r="K61" s="62">
        <f>K91</f>
        <v>0</v>
      </c>
      <c r="M61" s="31"/>
      <c r="AU61" s="16" t="s">
        <v>110</v>
      </c>
    </row>
    <row r="62" spans="2:47" s="8" customFormat="1" ht="24.95" hidden="1" customHeight="1">
      <c r="B62" s="99"/>
      <c r="D62" s="100" t="s">
        <v>111</v>
      </c>
      <c r="E62" s="101"/>
      <c r="F62" s="101"/>
      <c r="G62" s="101"/>
      <c r="H62" s="101"/>
      <c r="I62" s="102">
        <f t="shared" si="0"/>
        <v>0</v>
      </c>
      <c r="J62" s="102">
        <f t="shared" si="0"/>
        <v>0</v>
      </c>
      <c r="K62" s="102">
        <f>K92</f>
        <v>0</v>
      </c>
      <c r="M62" s="99"/>
    </row>
    <row r="63" spans="2:47" s="12" customFormat="1" ht="19.899999999999999" hidden="1" customHeight="1">
      <c r="B63" s="154"/>
      <c r="D63" s="155" t="s">
        <v>487</v>
      </c>
      <c r="E63" s="156"/>
      <c r="F63" s="156"/>
      <c r="G63" s="156"/>
      <c r="H63" s="156"/>
      <c r="I63" s="157">
        <f t="shared" si="0"/>
        <v>0</v>
      </c>
      <c r="J63" s="157">
        <f t="shared" si="0"/>
        <v>0</v>
      </c>
      <c r="K63" s="157">
        <f>K93</f>
        <v>0</v>
      </c>
      <c r="M63" s="154"/>
    </row>
    <row r="64" spans="2:47" s="12" customFormat="1" ht="19.899999999999999" hidden="1" customHeight="1">
      <c r="B64" s="154"/>
      <c r="D64" s="155" t="s">
        <v>488</v>
      </c>
      <c r="E64" s="156"/>
      <c r="F64" s="156"/>
      <c r="G64" s="156"/>
      <c r="H64" s="156"/>
      <c r="I64" s="157">
        <f>Q149</f>
        <v>0</v>
      </c>
      <c r="J64" s="157">
        <f>R149</f>
        <v>0</v>
      </c>
      <c r="K64" s="157">
        <f>K149</f>
        <v>0</v>
      </c>
      <c r="M64" s="154"/>
    </row>
    <row r="65" spans="2:13" s="12" customFormat="1" ht="14.85" hidden="1" customHeight="1">
      <c r="B65" s="154"/>
      <c r="D65" s="155" t="s">
        <v>489</v>
      </c>
      <c r="E65" s="156"/>
      <c r="F65" s="156"/>
      <c r="G65" s="156"/>
      <c r="H65" s="156"/>
      <c r="I65" s="157">
        <f>Q155</f>
        <v>0</v>
      </c>
      <c r="J65" s="157">
        <f>R155</f>
        <v>0</v>
      </c>
      <c r="K65" s="157">
        <f>K155</f>
        <v>0</v>
      </c>
      <c r="M65" s="154"/>
    </row>
    <row r="66" spans="2:13" s="12" customFormat="1" ht="19.899999999999999" hidden="1" customHeight="1">
      <c r="B66" s="154"/>
      <c r="D66" s="155" t="s">
        <v>490</v>
      </c>
      <c r="E66" s="156"/>
      <c r="F66" s="156"/>
      <c r="G66" s="156"/>
      <c r="H66" s="156"/>
      <c r="I66" s="157">
        <f>Q165</f>
        <v>0</v>
      </c>
      <c r="J66" s="157">
        <f>R165</f>
        <v>0</v>
      </c>
      <c r="K66" s="157">
        <f>K165</f>
        <v>0</v>
      </c>
      <c r="M66" s="154"/>
    </row>
    <row r="67" spans="2:13" s="12" customFormat="1" ht="19.899999999999999" hidden="1" customHeight="1">
      <c r="B67" s="154"/>
      <c r="D67" s="155" t="s">
        <v>491</v>
      </c>
      <c r="E67" s="156"/>
      <c r="F67" s="156"/>
      <c r="G67" s="156"/>
      <c r="H67" s="156"/>
      <c r="I67" s="157">
        <f>Q186</f>
        <v>0</v>
      </c>
      <c r="J67" s="157">
        <f>R186</f>
        <v>0</v>
      </c>
      <c r="K67" s="157">
        <f>K186</f>
        <v>0</v>
      </c>
      <c r="M67" s="154"/>
    </row>
    <row r="68" spans="2:13" s="12" customFormat="1" ht="19.899999999999999" hidden="1" customHeight="1">
      <c r="B68" s="154"/>
      <c r="D68" s="155" t="s">
        <v>492</v>
      </c>
      <c r="E68" s="156"/>
      <c r="F68" s="156"/>
      <c r="G68" s="156"/>
      <c r="H68" s="156"/>
      <c r="I68" s="157">
        <f>Q226</f>
        <v>0</v>
      </c>
      <c r="J68" s="157">
        <f>R226</f>
        <v>0</v>
      </c>
      <c r="K68" s="157">
        <f>K226</f>
        <v>0</v>
      </c>
      <c r="M68" s="154"/>
    </row>
    <row r="69" spans="2:13" s="8" customFormat="1" ht="24.95" hidden="1" customHeight="1">
      <c r="B69" s="99"/>
      <c r="D69" s="100" t="s">
        <v>493</v>
      </c>
      <c r="E69" s="101"/>
      <c r="F69" s="101"/>
      <c r="G69" s="101"/>
      <c r="H69" s="101"/>
      <c r="I69" s="102">
        <f>Q230</f>
        <v>0</v>
      </c>
      <c r="J69" s="102">
        <f>R230</f>
        <v>0</v>
      </c>
      <c r="K69" s="102">
        <f>K230</f>
        <v>0</v>
      </c>
      <c r="M69" s="99"/>
    </row>
    <row r="70" spans="2:13" s="12" customFormat="1" ht="19.899999999999999" hidden="1" customHeight="1">
      <c r="B70" s="154"/>
      <c r="D70" s="155" t="s">
        <v>494</v>
      </c>
      <c r="E70" s="156"/>
      <c r="F70" s="156"/>
      <c r="G70" s="156"/>
      <c r="H70" s="156"/>
      <c r="I70" s="157">
        <f>Q231</f>
        <v>0</v>
      </c>
      <c r="J70" s="157">
        <f>R231</f>
        <v>0</v>
      </c>
      <c r="K70" s="157">
        <f>K231</f>
        <v>0</v>
      </c>
      <c r="M70" s="154"/>
    </row>
    <row r="71" spans="2:13" s="8" customFormat="1" ht="24.95" hidden="1" customHeight="1">
      <c r="B71" s="99"/>
      <c r="D71" s="100" t="s">
        <v>237</v>
      </c>
      <c r="E71" s="101"/>
      <c r="F71" s="101"/>
      <c r="G71" s="101"/>
      <c r="H71" s="101"/>
      <c r="I71" s="102">
        <f>Q239</f>
        <v>0</v>
      </c>
      <c r="J71" s="102">
        <f>R239</f>
        <v>0</v>
      </c>
      <c r="K71" s="102">
        <f>K239</f>
        <v>0</v>
      </c>
      <c r="M71" s="99"/>
    </row>
    <row r="72" spans="2:13" s="1" customFormat="1" ht="21.75" hidden="1" customHeight="1">
      <c r="B72" s="31"/>
      <c r="M72" s="31"/>
    </row>
    <row r="73" spans="2:13" s="1" customFormat="1" ht="6.95" hidden="1" customHeight="1">
      <c r="B73" s="40"/>
      <c r="C73" s="41"/>
      <c r="D73" s="41"/>
      <c r="E73" s="41"/>
      <c r="F73" s="41"/>
      <c r="G73" s="41"/>
      <c r="H73" s="41"/>
      <c r="I73" s="41"/>
      <c r="J73" s="41"/>
      <c r="K73" s="41"/>
      <c r="L73" s="41"/>
      <c r="M73" s="31"/>
    </row>
    <row r="74" spans="2:13" ht="11.25" hidden="1"/>
    <row r="75" spans="2:13" ht="11.25" hidden="1"/>
    <row r="76" spans="2:13" ht="11.25" hidden="1"/>
    <row r="77" spans="2:13" s="1" customFormat="1" ht="6.95" customHeight="1"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43"/>
      <c r="M77" s="31"/>
    </row>
    <row r="78" spans="2:13" s="1" customFormat="1" ht="24.95" customHeight="1">
      <c r="B78" s="31"/>
      <c r="C78" s="20" t="s">
        <v>115</v>
      </c>
      <c r="M78" s="31"/>
    </row>
    <row r="79" spans="2:13" s="1" customFormat="1" ht="6.95" customHeight="1">
      <c r="B79" s="31"/>
      <c r="M79" s="31"/>
    </row>
    <row r="80" spans="2:13" s="1" customFormat="1" ht="12" customHeight="1">
      <c r="B80" s="31"/>
      <c r="C80" s="26" t="s">
        <v>17</v>
      </c>
      <c r="M80" s="31"/>
    </row>
    <row r="81" spans="2:65" s="1" customFormat="1" ht="16.5" customHeight="1">
      <c r="B81" s="31"/>
      <c r="E81" s="231" t="str">
        <f>E7</f>
        <v>Šternberk – Most přes Sprchový potok (u tenisových kurtů)</v>
      </c>
      <c r="F81" s="232"/>
      <c r="G81" s="232"/>
      <c r="H81" s="232"/>
      <c r="M81" s="31"/>
    </row>
    <row r="82" spans="2:65" s="1" customFormat="1" ht="12" customHeight="1">
      <c r="B82" s="31"/>
      <c r="C82" s="26" t="s">
        <v>98</v>
      </c>
      <c r="M82" s="31"/>
    </row>
    <row r="83" spans="2:65" s="1" customFormat="1" ht="16.5" customHeight="1">
      <c r="B83" s="31"/>
      <c r="E83" s="194" t="str">
        <f>E9</f>
        <v xml:space="preserve">SO 101 - Chodník podél silnice I46             </v>
      </c>
      <c r="F83" s="233"/>
      <c r="G83" s="233"/>
      <c r="H83" s="233"/>
      <c r="M83" s="31"/>
    </row>
    <row r="84" spans="2:65" s="1" customFormat="1" ht="6.95" customHeight="1">
      <c r="B84" s="31"/>
      <c r="M84" s="31"/>
    </row>
    <row r="85" spans="2:65" s="1" customFormat="1" ht="12" customHeight="1">
      <c r="B85" s="31"/>
      <c r="C85" s="26" t="s">
        <v>23</v>
      </c>
      <c r="F85" s="24" t="str">
        <f>F12</f>
        <v xml:space="preserve"> </v>
      </c>
      <c r="I85" s="26" t="s">
        <v>25</v>
      </c>
      <c r="J85" s="48" t="str">
        <f>IF(J12="","",J12)</f>
        <v>10. 10. 2024</v>
      </c>
      <c r="M85" s="31"/>
    </row>
    <row r="86" spans="2:65" s="1" customFormat="1" ht="6.95" customHeight="1">
      <c r="B86" s="31"/>
      <c r="M86" s="31"/>
    </row>
    <row r="87" spans="2:65" s="1" customFormat="1" ht="15.2" customHeight="1">
      <c r="B87" s="31"/>
      <c r="C87" s="26" t="s">
        <v>27</v>
      </c>
      <c r="F87" s="24" t="str">
        <f>E15</f>
        <v xml:space="preserve"> </v>
      </c>
      <c r="I87" s="26" t="s">
        <v>33</v>
      </c>
      <c r="J87" s="29" t="str">
        <f>E21</f>
        <v>Midakon s.r.o</v>
      </c>
      <c r="M87" s="31"/>
    </row>
    <row r="88" spans="2:65" s="1" customFormat="1" ht="15.2" customHeight="1">
      <c r="B88" s="31"/>
      <c r="C88" s="26" t="s">
        <v>31</v>
      </c>
      <c r="F88" s="24" t="str">
        <f>IF(E18="","",E18)</f>
        <v>Vyplň údaj</v>
      </c>
      <c r="I88" s="26" t="s">
        <v>34</v>
      </c>
      <c r="J88" s="29" t="str">
        <f>E24</f>
        <v xml:space="preserve"> </v>
      </c>
      <c r="M88" s="31"/>
    </row>
    <row r="89" spans="2:65" s="1" customFormat="1" ht="10.35" customHeight="1">
      <c r="B89" s="31"/>
      <c r="M89" s="31"/>
    </row>
    <row r="90" spans="2:65" s="9" customFormat="1" ht="29.25" customHeight="1">
      <c r="B90" s="103"/>
      <c r="C90" s="104" t="s">
        <v>116</v>
      </c>
      <c r="D90" s="105" t="s">
        <v>56</v>
      </c>
      <c r="E90" s="105" t="s">
        <v>52</v>
      </c>
      <c r="F90" s="105" t="s">
        <v>53</v>
      </c>
      <c r="G90" s="105" t="s">
        <v>117</v>
      </c>
      <c r="H90" s="105" t="s">
        <v>118</v>
      </c>
      <c r="I90" s="105" t="s">
        <v>119</v>
      </c>
      <c r="J90" s="105" t="s">
        <v>120</v>
      </c>
      <c r="K90" s="105" t="s">
        <v>109</v>
      </c>
      <c r="L90" s="106" t="s">
        <v>121</v>
      </c>
      <c r="M90" s="103"/>
      <c r="N90" s="55" t="s">
        <v>29</v>
      </c>
      <c r="O90" s="56" t="s">
        <v>41</v>
      </c>
      <c r="P90" s="56" t="s">
        <v>122</v>
      </c>
      <c r="Q90" s="56" t="s">
        <v>123</v>
      </c>
      <c r="R90" s="56" t="s">
        <v>124</v>
      </c>
      <c r="S90" s="56" t="s">
        <v>125</v>
      </c>
      <c r="T90" s="56" t="s">
        <v>126</v>
      </c>
      <c r="U90" s="56" t="s">
        <v>127</v>
      </c>
      <c r="V90" s="56" t="s">
        <v>128</v>
      </c>
      <c r="W90" s="56" t="s">
        <v>129</v>
      </c>
      <c r="X90" s="57" t="s">
        <v>130</v>
      </c>
    </row>
    <row r="91" spans="2:65" s="1" customFormat="1" ht="22.9" customHeight="1">
      <c r="B91" s="31"/>
      <c r="C91" s="60" t="s">
        <v>131</v>
      </c>
      <c r="K91" s="107">
        <f>BK91</f>
        <v>0</v>
      </c>
      <c r="M91" s="31"/>
      <c r="N91" s="58"/>
      <c r="O91" s="49"/>
      <c r="P91" s="49"/>
      <c r="Q91" s="108">
        <f>Q92+Q230+Q239</f>
        <v>0</v>
      </c>
      <c r="R91" s="108">
        <f>R92+R230+R239</f>
        <v>0</v>
      </c>
      <c r="S91" s="49"/>
      <c r="T91" s="109">
        <f>T92+T230+T239</f>
        <v>0</v>
      </c>
      <c r="U91" s="49"/>
      <c r="V91" s="109">
        <f>V92+V230+V239</f>
        <v>53.781424770000008</v>
      </c>
      <c r="W91" s="49"/>
      <c r="X91" s="110">
        <f>X92+X230+X239</f>
        <v>96.666200000000003</v>
      </c>
      <c r="AT91" s="16" t="s">
        <v>72</v>
      </c>
      <c r="AU91" s="16" t="s">
        <v>110</v>
      </c>
      <c r="BK91" s="111">
        <f>BK92+BK230+BK239</f>
        <v>0</v>
      </c>
    </row>
    <row r="92" spans="2:65" s="10" customFormat="1" ht="25.9" customHeight="1">
      <c r="B92" s="112"/>
      <c r="D92" s="113" t="s">
        <v>72</v>
      </c>
      <c r="E92" s="114" t="s">
        <v>132</v>
      </c>
      <c r="F92" s="114" t="s">
        <v>133</v>
      </c>
      <c r="I92" s="115"/>
      <c r="J92" s="115"/>
      <c r="K92" s="116">
        <f>BK92</f>
        <v>0</v>
      </c>
      <c r="M92" s="112"/>
      <c r="N92" s="117"/>
      <c r="Q92" s="118">
        <f>Q93+Q149+Q165+Q186+Q226</f>
        <v>0</v>
      </c>
      <c r="R92" s="118">
        <f>R93+R149+R165+R186+R226</f>
        <v>0</v>
      </c>
      <c r="T92" s="119">
        <f>T93+T149+T165+T186+T226</f>
        <v>0</v>
      </c>
      <c r="V92" s="119">
        <f>V93+V149+V165+V186+V226</f>
        <v>53.483984770000006</v>
      </c>
      <c r="X92" s="120">
        <f>X93+X149+X165+X186+X226</f>
        <v>96.666200000000003</v>
      </c>
      <c r="AR92" s="113" t="s">
        <v>81</v>
      </c>
      <c r="AT92" s="121" t="s">
        <v>72</v>
      </c>
      <c r="AU92" s="121" t="s">
        <v>73</v>
      </c>
      <c r="AY92" s="113" t="s">
        <v>134</v>
      </c>
      <c r="BK92" s="122">
        <f>BK93+BK149+BK165+BK186+BK226</f>
        <v>0</v>
      </c>
    </row>
    <row r="93" spans="2:65" s="10" customFormat="1" ht="22.9" customHeight="1">
      <c r="B93" s="112"/>
      <c r="D93" s="113" t="s">
        <v>72</v>
      </c>
      <c r="E93" s="158" t="s">
        <v>81</v>
      </c>
      <c r="F93" s="158" t="s">
        <v>246</v>
      </c>
      <c r="I93" s="115"/>
      <c r="J93" s="115"/>
      <c r="K93" s="159">
        <f>BK93</f>
        <v>0</v>
      </c>
      <c r="M93" s="112"/>
      <c r="N93" s="117"/>
      <c r="Q93" s="118">
        <f>SUM(Q94:Q148)</f>
        <v>0</v>
      </c>
      <c r="R93" s="118">
        <f>SUM(R94:R148)</f>
        <v>0</v>
      </c>
      <c r="T93" s="119">
        <f>SUM(T94:T148)</f>
        <v>0</v>
      </c>
      <c r="V93" s="119">
        <f>SUM(V94:V148)</f>
        <v>0.116506</v>
      </c>
      <c r="X93" s="120">
        <f>SUM(X94:X148)</f>
        <v>94.441600000000008</v>
      </c>
      <c r="AR93" s="113" t="s">
        <v>137</v>
      </c>
      <c r="AT93" s="121" t="s">
        <v>72</v>
      </c>
      <c r="AU93" s="121" t="s">
        <v>81</v>
      </c>
      <c r="AY93" s="113" t="s">
        <v>134</v>
      </c>
      <c r="BK93" s="122">
        <f>SUM(BK94:BK148)</f>
        <v>0</v>
      </c>
    </row>
    <row r="94" spans="2:65" s="1" customFormat="1" ht="24.2" customHeight="1">
      <c r="B94" s="31"/>
      <c r="C94" s="123" t="s">
        <v>81</v>
      </c>
      <c r="D94" s="123" t="s">
        <v>138</v>
      </c>
      <c r="E94" s="124" t="s">
        <v>495</v>
      </c>
      <c r="F94" s="125" t="s">
        <v>496</v>
      </c>
      <c r="G94" s="126" t="s">
        <v>273</v>
      </c>
      <c r="H94" s="127">
        <v>11.5</v>
      </c>
      <c r="I94" s="128"/>
      <c r="J94" s="128"/>
      <c r="K94" s="129">
        <f>ROUND(P94*H94,2)</f>
        <v>0</v>
      </c>
      <c r="L94" s="125" t="s">
        <v>142</v>
      </c>
      <c r="M94" s="31"/>
      <c r="N94" s="130" t="s">
        <v>29</v>
      </c>
      <c r="O94" s="131" t="s">
        <v>42</v>
      </c>
      <c r="P94" s="132">
        <f>I94+J94</f>
        <v>0</v>
      </c>
      <c r="Q94" s="132">
        <f>ROUND(I94*H94,2)</f>
        <v>0</v>
      </c>
      <c r="R94" s="132">
        <f>ROUND(J94*H94,2)</f>
        <v>0</v>
      </c>
      <c r="T94" s="133">
        <f>S94*H94</f>
        <v>0</v>
      </c>
      <c r="U94" s="133">
        <v>0</v>
      </c>
      <c r="V94" s="133">
        <f>U94*H94</f>
        <v>0</v>
      </c>
      <c r="W94" s="133">
        <v>0.23499999999999999</v>
      </c>
      <c r="X94" s="134">
        <f>W94*H94</f>
        <v>2.7024999999999997</v>
      </c>
      <c r="AR94" s="135" t="s">
        <v>250</v>
      </c>
      <c r="AT94" s="135" t="s">
        <v>138</v>
      </c>
      <c r="AU94" s="135" t="s">
        <v>83</v>
      </c>
      <c r="AY94" s="16" t="s">
        <v>134</v>
      </c>
      <c r="BE94" s="136">
        <f>IF(O94="základní",K94,0)</f>
        <v>0</v>
      </c>
      <c r="BF94" s="136">
        <f>IF(O94="snížená",K94,0)</f>
        <v>0</v>
      </c>
      <c r="BG94" s="136">
        <f>IF(O94="zákl. přenesená",K94,0)</f>
        <v>0</v>
      </c>
      <c r="BH94" s="136">
        <f>IF(O94="sníž. přenesená",K94,0)</f>
        <v>0</v>
      </c>
      <c r="BI94" s="136">
        <f>IF(O94="nulová",K94,0)</f>
        <v>0</v>
      </c>
      <c r="BJ94" s="16" t="s">
        <v>81</v>
      </c>
      <c r="BK94" s="136">
        <f>ROUND(P94*H94,2)</f>
        <v>0</v>
      </c>
      <c r="BL94" s="16" t="s">
        <v>250</v>
      </c>
      <c r="BM94" s="135" t="s">
        <v>497</v>
      </c>
    </row>
    <row r="95" spans="2:65" s="1" customFormat="1" ht="19.5">
      <c r="B95" s="31"/>
      <c r="D95" s="137" t="s">
        <v>144</v>
      </c>
      <c r="F95" s="138" t="s">
        <v>498</v>
      </c>
      <c r="I95" s="139"/>
      <c r="J95" s="139"/>
      <c r="M95" s="31"/>
      <c r="N95" s="140"/>
      <c r="X95" s="52"/>
      <c r="AT95" s="16" t="s">
        <v>144</v>
      </c>
      <c r="AU95" s="16" t="s">
        <v>83</v>
      </c>
    </row>
    <row r="96" spans="2:65" s="1" customFormat="1" ht="11.25">
      <c r="B96" s="31"/>
      <c r="D96" s="141" t="s">
        <v>145</v>
      </c>
      <c r="F96" s="142" t="s">
        <v>499</v>
      </c>
      <c r="I96" s="139"/>
      <c r="J96" s="139"/>
      <c r="M96" s="31"/>
      <c r="N96" s="140"/>
      <c r="X96" s="52"/>
      <c r="AT96" s="16" t="s">
        <v>145</v>
      </c>
      <c r="AU96" s="16" t="s">
        <v>83</v>
      </c>
    </row>
    <row r="97" spans="2:65" s="1" customFormat="1" ht="19.5">
      <c r="B97" s="31"/>
      <c r="D97" s="137" t="s">
        <v>147</v>
      </c>
      <c r="F97" s="143" t="s">
        <v>500</v>
      </c>
      <c r="I97" s="139"/>
      <c r="J97" s="139"/>
      <c r="M97" s="31"/>
      <c r="N97" s="140"/>
      <c r="X97" s="52"/>
      <c r="AT97" s="16" t="s">
        <v>147</v>
      </c>
      <c r="AU97" s="16" t="s">
        <v>83</v>
      </c>
    </row>
    <row r="98" spans="2:65" s="11" customFormat="1" ht="11.25">
      <c r="B98" s="144"/>
      <c r="D98" s="137" t="s">
        <v>149</v>
      </c>
      <c r="E98" s="145" t="s">
        <v>29</v>
      </c>
      <c r="F98" s="146" t="s">
        <v>501</v>
      </c>
      <c r="H98" s="147">
        <v>11.5</v>
      </c>
      <c r="I98" s="148"/>
      <c r="J98" s="148"/>
      <c r="M98" s="144"/>
      <c r="N98" s="149"/>
      <c r="X98" s="150"/>
      <c r="AT98" s="145" t="s">
        <v>149</v>
      </c>
      <c r="AU98" s="145" t="s">
        <v>83</v>
      </c>
      <c r="AV98" s="11" t="s">
        <v>83</v>
      </c>
      <c r="AW98" s="11" t="s">
        <v>5</v>
      </c>
      <c r="AX98" s="11" t="s">
        <v>81</v>
      </c>
      <c r="AY98" s="145" t="s">
        <v>134</v>
      </c>
    </row>
    <row r="99" spans="2:65" s="1" customFormat="1" ht="24.2" customHeight="1">
      <c r="B99" s="31"/>
      <c r="C99" s="123" t="s">
        <v>83</v>
      </c>
      <c r="D99" s="123" t="s">
        <v>138</v>
      </c>
      <c r="E99" s="124" t="s">
        <v>502</v>
      </c>
      <c r="F99" s="125" t="s">
        <v>503</v>
      </c>
      <c r="G99" s="126" t="s">
        <v>273</v>
      </c>
      <c r="H99" s="127">
        <v>148.12</v>
      </c>
      <c r="I99" s="128"/>
      <c r="J99" s="128"/>
      <c r="K99" s="129">
        <f>ROUND(P99*H99,2)</f>
        <v>0</v>
      </c>
      <c r="L99" s="125" t="s">
        <v>142</v>
      </c>
      <c r="M99" s="31"/>
      <c r="N99" s="130" t="s">
        <v>29</v>
      </c>
      <c r="O99" s="131" t="s">
        <v>42</v>
      </c>
      <c r="P99" s="132">
        <f>I99+J99</f>
        <v>0</v>
      </c>
      <c r="Q99" s="132">
        <f>ROUND(I99*H99,2)</f>
        <v>0</v>
      </c>
      <c r="R99" s="132">
        <f>ROUND(J99*H99,2)</f>
        <v>0</v>
      </c>
      <c r="T99" s="133">
        <f>S99*H99</f>
        <v>0</v>
      </c>
      <c r="U99" s="133">
        <v>0</v>
      </c>
      <c r="V99" s="133">
        <f>U99*H99</f>
        <v>0</v>
      </c>
      <c r="W99" s="133">
        <v>0.44</v>
      </c>
      <c r="X99" s="134">
        <f>W99*H99</f>
        <v>65.172800000000009</v>
      </c>
      <c r="AR99" s="135" t="s">
        <v>137</v>
      </c>
      <c r="AT99" s="135" t="s">
        <v>138</v>
      </c>
      <c r="AU99" s="135" t="s">
        <v>83</v>
      </c>
      <c r="AY99" s="16" t="s">
        <v>134</v>
      </c>
      <c r="BE99" s="136">
        <f>IF(O99="základní",K99,0)</f>
        <v>0</v>
      </c>
      <c r="BF99" s="136">
        <f>IF(O99="snížená",K99,0)</f>
        <v>0</v>
      </c>
      <c r="BG99" s="136">
        <f>IF(O99="zákl. přenesená",K99,0)</f>
        <v>0</v>
      </c>
      <c r="BH99" s="136">
        <f>IF(O99="sníž. přenesená",K99,0)</f>
        <v>0</v>
      </c>
      <c r="BI99" s="136">
        <f>IF(O99="nulová",K99,0)</f>
        <v>0</v>
      </c>
      <c r="BJ99" s="16" t="s">
        <v>81</v>
      </c>
      <c r="BK99" s="136">
        <f>ROUND(P99*H99,2)</f>
        <v>0</v>
      </c>
      <c r="BL99" s="16" t="s">
        <v>137</v>
      </c>
      <c r="BM99" s="135" t="s">
        <v>504</v>
      </c>
    </row>
    <row r="100" spans="2:65" s="1" customFormat="1" ht="19.5">
      <c r="B100" s="31"/>
      <c r="D100" s="137" t="s">
        <v>144</v>
      </c>
      <c r="F100" s="138" t="s">
        <v>505</v>
      </c>
      <c r="I100" s="139"/>
      <c r="J100" s="139"/>
      <c r="M100" s="31"/>
      <c r="N100" s="140"/>
      <c r="X100" s="52"/>
      <c r="AT100" s="16" t="s">
        <v>144</v>
      </c>
      <c r="AU100" s="16" t="s">
        <v>83</v>
      </c>
    </row>
    <row r="101" spans="2:65" s="1" customFormat="1" ht="11.25">
      <c r="B101" s="31"/>
      <c r="D101" s="141" t="s">
        <v>145</v>
      </c>
      <c r="F101" s="142" t="s">
        <v>506</v>
      </c>
      <c r="I101" s="139"/>
      <c r="J101" s="139"/>
      <c r="M101" s="31"/>
      <c r="N101" s="140"/>
      <c r="X101" s="52"/>
      <c r="AT101" s="16" t="s">
        <v>145</v>
      </c>
      <c r="AU101" s="16" t="s">
        <v>83</v>
      </c>
    </row>
    <row r="102" spans="2:65" s="11" customFormat="1" ht="11.25">
      <c r="B102" s="144"/>
      <c r="D102" s="137" t="s">
        <v>149</v>
      </c>
      <c r="E102" s="145" t="s">
        <v>29</v>
      </c>
      <c r="F102" s="146" t="s">
        <v>507</v>
      </c>
      <c r="H102" s="147">
        <v>148.12</v>
      </c>
      <c r="I102" s="148"/>
      <c r="J102" s="148"/>
      <c r="M102" s="144"/>
      <c r="N102" s="149"/>
      <c r="X102" s="150"/>
      <c r="AT102" s="145" t="s">
        <v>149</v>
      </c>
      <c r="AU102" s="145" t="s">
        <v>83</v>
      </c>
      <c r="AV102" s="11" t="s">
        <v>83</v>
      </c>
      <c r="AW102" s="11" t="s">
        <v>5</v>
      </c>
      <c r="AX102" s="11" t="s">
        <v>81</v>
      </c>
      <c r="AY102" s="145" t="s">
        <v>134</v>
      </c>
    </row>
    <row r="103" spans="2:65" s="1" customFormat="1" ht="24">
      <c r="B103" s="31"/>
      <c r="C103" s="123" t="s">
        <v>156</v>
      </c>
      <c r="D103" s="123" t="s">
        <v>138</v>
      </c>
      <c r="E103" s="124" t="s">
        <v>508</v>
      </c>
      <c r="F103" s="125" t="s">
        <v>509</v>
      </c>
      <c r="G103" s="126" t="s">
        <v>273</v>
      </c>
      <c r="H103" s="127">
        <v>148.12</v>
      </c>
      <c r="I103" s="128"/>
      <c r="J103" s="128"/>
      <c r="K103" s="129">
        <f>ROUND(P103*H103,2)</f>
        <v>0</v>
      </c>
      <c r="L103" s="125" t="s">
        <v>322</v>
      </c>
      <c r="M103" s="31"/>
      <c r="N103" s="130" t="s">
        <v>29</v>
      </c>
      <c r="O103" s="131" t="s">
        <v>42</v>
      </c>
      <c r="P103" s="132">
        <f>I103+J103</f>
        <v>0</v>
      </c>
      <c r="Q103" s="132">
        <f>ROUND(I103*H103,2)</f>
        <v>0</v>
      </c>
      <c r="R103" s="132">
        <f>ROUND(J103*H103,2)</f>
        <v>0</v>
      </c>
      <c r="T103" s="133">
        <f>S103*H103</f>
        <v>0</v>
      </c>
      <c r="U103" s="133">
        <v>5.0000000000000002E-5</v>
      </c>
      <c r="V103" s="133">
        <f>U103*H103</f>
        <v>7.4060000000000003E-3</v>
      </c>
      <c r="W103" s="133">
        <v>0.115</v>
      </c>
      <c r="X103" s="134">
        <f>W103*H103</f>
        <v>17.033800000000003</v>
      </c>
      <c r="AR103" s="135" t="s">
        <v>137</v>
      </c>
      <c r="AT103" s="135" t="s">
        <v>138</v>
      </c>
      <c r="AU103" s="135" t="s">
        <v>83</v>
      </c>
      <c r="AY103" s="16" t="s">
        <v>134</v>
      </c>
      <c r="BE103" s="136">
        <f>IF(O103="základní",K103,0)</f>
        <v>0</v>
      </c>
      <c r="BF103" s="136">
        <f>IF(O103="snížená",K103,0)</f>
        <v>0</v>
      </c>
      <c r="BG103" s="136">
        <f>IF(O103="zákl. přenesená",K103,0)</f>
        <v>0</v>
      </c>
      <c r="BH103" s="136">
        <f>IF(O103="sníž. přenesená",K103,0)</f>
        <v>0</v>
      </c>
      <c r="BI103" s="136">
        <f>IF(O103="nulová",K103,0)</f>
        <v>0</v>
      </c>
      <c r="BJ103" s="16" t="s">
        <v>81</v>
      </c>
      <c r="BK103" s="136">
        <f>ROUND(P103*H103,2)</f>
        <v>0</v>
      </c>
      <c r="BL103" s="16" t="s">
        <v>137</v>
      </c>
      <c r="BM103" s="135" t="s">
        <v>510</v>
      </c>
    </row>
    <row r="104" spans="2:65" s="1" customFormat="1" ht="19.5">
      <c r="B104" s="31"/>
      <c r="D104" s="137" t="s">
        <v>144</v>
      </c>
      <c r="F104" s="138" t="s">
        <v>511</v>
      </c>
      <c r="I104" s="139"/>
      <c r="J104" s="139"/>
      <c r="M104" s="31"/>
      <c r="N104" s="140"/>
      <c r="X104" s="52"/>
      <c r="AT104" s="16" t="s">
        <v>144</v>
      </c>
      <c r="AU104" s="16" t="s">
        <v>83</v>
      </c>
    </row>
    <row r="105" spans="2:65" s="1" customFormat="1" ht="11.25">
      <c r="B105" s="31"/>
      <c r="D105" s="141" t="s">
        <v>145</v>
      </c>
      <c r="F105" s="142" t="s">
        <v>512</v>
      </c>
      <c r="I105" s="139"/>
      <c r="J105" s="139"/>
      <c r="M105" s="31"/>
      <c r="N105" s="140"/>
      <c r="X105" s="52"/>
      <c r="AT105" s="16" t="s">
        <v>145</v>
      </c>
      <c r="AU105" s="16" t="s">
        <v>83</v>
      </c>
    </row>
    <row r="106" spans="2:65" s="1" customFormat="1" ht="19.5">
      <c r="B106" s="31"/>
      <c r="D106" s="137" t="s">
        <v>147</v>
      </c>
      <c r="F106" s="143" t="s">
        <v>513</v>
      </c>
      <c r="I106" s="139"/>
      <c r="J106" s="139"/>
      <c r="M106" s="31"/>
      <c r="N106" s="140"/>
      <c r="X106" s="52"/>
      <c r="AT106" s="16" t="s">
        <v>147</v>
      </c>
      <c r="AU106" s="16" t="s">
        <v>83</v>
      </c>
    </row>
    <row r="107" spans="2:65" s="11" customFormat="1" ht="11.25">
      <c r="B107" s="144"/>
      <c r="D107" s="137" t="s">
        <v>149</v>
      </c>
      <c r="E107" s="145" t="s">
        <v>29</v>
      </c>
      <c r="F107" s="146" t="s">
        <v>514</v>
      </c>
      <c r="H107" s="147">
        <v>148.12</v>
      </c>
      <c r="I107" s="148"/>
      <c r="J107" s="148"/>
      <c r="M107" s="144"/>
      <c r="N107" s="149"/>
      <c r="X107" s="150"/>
      <c r="AT107" s="145" t="s">
        <v>149</v>
      </c>
      <c r="AU107" s="145" t="s">
        <v>83</v>
      </c>
      <c r="AV107" s="11" t="s">
        <v>83</v>
      </c>
      <c r="AW107" s="11" t="s">
        <v>5</v>
      </c>
      <c r="AX107" s="11" t="s">
        <v>81</v>
      </c>
      <c r="AY107" s="145" t="s">
        <v>134</v>
      </c>
    </row>
    <row r="108" spans="2:65" s="1" customFormat="1" ht="24.2" customHeight="1">
      <c r="B108" s="31"/>
      <c r="C108" s="123" t="s">
        <v>137</v>
      </c>
      <c r="D108" s="123" t="s">
        <v>138</v>
      </c>
      <c r="E108" s="124" t="s">
        <v>515</v>
      </c>
      <c r="F108" s="125" t="s">
        <v>516</v>
      </c>
      <c r="G108" s="126" t="s">
        <v>241</v>
      </c>
      <c r="H108" s="127">
        <v>46.5</v>
      </c>
      <c r="I108" s="128"/>
      <c r="J108" s="128"/>
      <c r="K108" s="129">
        <f>ROUND(P108*H108,2)</f>
        <v>0</v>
      </c>
      <c r="L108" s="125" t="s">
        <v>142</v>
      </c>
      <c r="M108" s="31"/>
      <c r="N108" s="130" t="s">
        <v>29</v>
      </c>
      <c r="O108" s="131" t="s">
        <v>42</v>
      </c>
      <c r="P108" s="132">
        <f>I108+J108</f>
        <v>0</v>
      </c>
      <c r="Q108" s="132">
        <f>ROUND(I108*H108,2)</f>
        <v>0</v>
      </c>
      <c r="R108" s="132">
        <f>ROUND(J108*H108,2)</f>
        <v>0</v>
      </c>
      <c r="T108" s="133">
        <f>S108*H108</f>
        <v>0</v>
      </c>
      <c r="U108" s="133">
        <v>0</v>
      </c>
      <c r="V108" s="133">
        <f>U108*H108</f>
        <v>0</v>
      </c>
      <c r="W108" s="133">
        <v>0.20499999999999999</v>
      </c>
      <c r="X108" s="134">
        <f>W108*H108</f>
        <v>9.5324999999999989</v>
      </c>
      <c r="AR108" s="135" t="s">
        <v>250</v>
      </c>
      <c r="AT108" s="135" t="s">
        <v>138</v>
      </c>
      <c r="AU108" s="135" t="s">
        <v>83</v>
      </c>
      <c r="AY108" s="16" t="s">
        <v>134</v>
      </c>
      <c r="BE108" s="136">
        <f>IF(O108="základní",K108,0)</f>
        <v>0</v>
      </c>
      <c r="BF108" s="136">
        <f>IF(O108="snížená",K108,0)</f>
        <v>0</v>
      </c>
      <c r="BG108" s="136">
        <f>IF(O108="zákl. přenesená",K108,0)</f>
        <v>0</v>
      </c>
      <c r="BH108" s="136">
        <f>IF(O108="sníž. přenesená",K108,0)</f>
        <v>0</v>
      </c>
      <c r="BI108" s="136">
        <f>IF(O108="nulová",K108,0)</f>
        <v>0</v>
      </c>
      <c r="BJ108" s="16" t="s">
        <v>81</v>
      </c>
      <c r="BK108" s="136">
        <f>ROUND(P108*H108,2)</f>
        <v>0</v>
      </c>
      <c r="BL108" s="16" t="s">
        <v>250</v>
      </c>
      <c r="BM108" s="135" t="s">
        <v>517</v>
      </c>
    </row>
    <row r="109" spans="2:65" s="1" customFormat="1" ht="19.5">
      <c r="B109" s="31"/>
      <c r="D109" s="137" t="s">
        <v>144</v>
      </c>
      <c r="F109" s="138" t="s">
        <v>518</v>
      </c>
      <c r="I109" s="139"/>
      <c r="J109" s="139"/>
      <c r="M109" s="31"/>
      <c r="N109" s="140"/>
      <c r="X109" s="52"/>
      <c r="AT109" s="16" t="s">
        <v>144</v>
      </c>
      <c r="AU109" s="16" t="s">
        <v>83</v>
      </c>
    </row>
    <row r="110" spans="2:65" s="1" customFormat="1" ht="11.25">
      <c r="B110" s="31"/>
      <c r="D110" s="141" t="s">
        <v>145</v>
      </c>
      <c r="F110" s="142" t="s">
        <v>519</v>
      </c>
      <c r="I110" s="139"/>
      <c r="J110" s="139"/>
      <c r="M110" s="31"/>
      <c r="N110" s="140"/>
      <c r="X110" s="52"/>
      <c r="AT110" s="16" t="s">
        <v>145</v>
      </c>
      <c r="AU110" s="16" t="s">
        <v>83</v>
      </c>
    </row>
    <row r="111" spans="2:65" s="1" customFormat="1" ht="19.5">
      <c r="B111" s="31"/>
      <c r="D111" s="137" t="s">
        <v>147</v>
      </c>
      <c r="F111" s="143" t="s">
        <v>520</v>
      </c>
      <c r="I111" s="139"/>
      <c r="J111" s="139"/>
      <c r="M111" s="31"/>
      <c r="N111" s="140"/>
      <c r="X111" s="52"/>
      <c r="AT111" s="16" t="s">
        <v>147</v>
      </c>
      <c r="AU111" s="16" t="s">
        <v>83</v>
      </c>
    </row>
    <row r="112" spans="2:65" s="11" customFormat="1" ht="11.25">
      <c r="B112" s="144"/>
      <c r="D112" s="137" t="s">
        <v>149</v>
      </c>
      <c r="E112" s="145" t="s">
        <v>29</v>
      </c>
      <c r="F112" s="146" t="s">
        <v>521</v>
      </c>
      <c r="H112" s="147">
        <v>46.5</v>
      </c>
      <c r="I112" s="148"/>
      <c r="J112" s="148"/>
      <c r="M112" s="144"/>
      <c r="N112" s="149"/>
      <c r="X112" s="150"/>
      <c r="AT112" s="145" t="s">
        <v>149</v>
      </c>
      <c r="AU112" s="145" t="s">
        <v>83</v>
      </c>
      <c r="AV112" s="11" t="s">
        <v>83</v>
      </c>
      <c r="AW112" s="11" t="s">
        <v>5</v>
      </c>
      <c r="AX112" s="11" t="s">
        <v>81</v>
      </c>
      <c r="AY112" s="145" t="s">
        <v>134</v>
      </c>
    </row>
    <row r="113" spans="2:65" s="1" customFormat="1" ht="24">
      <c r="B113" s="31"/>
      <c r="C113" s="123" t="s">
        <v>166</v>
      </c>
      <c r="D113" s="123" t="s">
        <v>138</v>
      </c>
      <c r="E113" s="124" t="s">
        <v>291</v>
      </c>
      <c r="F113" s="125" t="s">
        <v>292</v>
      </c>
      <c r="G113" s="126" t="s">
        <v>293</v>
      </c>
      <c r="H113" s="127">
        <v>1.8360000000000001</v>
      </c>
      <c r="I113" s="128"/>
      <c r="J113" s="128"/>
      <c r="K113" s="129">
        <f>ROUND(P113*H113,2)</f>
        <v>0</v>
      </c>
      <c r="L113" s="125" t="s">
        <v>142</v>
      </c>
      <c r="M113" s="31"/>
      <c r="N113" s="130" t="s">
        <v>29</v>
      </c>
      <c r="O113" s="131" t="s">
        <v>42</v>
      </c>
      <c r="P113" s="132">
        <f>I113+J113</f>
        <v>0</v>
      </c>
      <c r="Q113" s="132">
        <f>ROUND(I113*H113,2)</f>
        <v>0</v>
      </c>
      <c r="R113" s="132">
        <f>ROUND(J113*H113,2)</f>
        <v>0</v>
      </c>
      <c r="T113" s="133">
        <f>S113*H113</f>
        <v>0</v>
      </c>
      <c r="U113" s="133">
        <v>0</v>
      </c>
      <c r="V113" s="133">
        <f>U113*H113</f>
        <v>0</v>
      </c>
      <c r="W113" s="133">
        <v>0</v>
      </c>
      <c r="X113" s="134">
        <f>W113*H113</f>
        <v>0</v>
      </c>
      <c r="AR113" s="135" t="s">
        <v>137</v>
      </c>
      <c r="AT113" s="135" t="s">
        <v>138</v>
      </c>
      <c r="AU113" s="135" t="s">
        <v>83</v>
      </c>
      <c r="AY113" s="16" t="s">
        <v>134</v>
      </c>
      <c r="BE113" s="136">
        <f>IF(O113="základní",K113,0)</f>
        <v>0</v>
      </c>
      <c r="BF113" s="136">
        <f>IF(O113="snížená",K113,0)</f>
        <v>0</v>
      </c>
      <c r="BG113" s="136">
        <f>IF(O113="zákl. přenesená",K113,0)</f>
        <v>0</v>
      </c>
      <c r="BH113" s="136">
        <f>IF(O113="sníž. přenesená",K113,0)</f>
        <v>0</v>
      </c>
      <c r="BI113" s="136">
        <f>IF(O113="nulová",K113,0)</f>
        <v>0</v>
      </c>
      <c r="BJ113" s="16" t="s">
        <v>81</v>
      </c>
      <c r="BK113" s="136">
        <f>ROUND(P113*H113,2)</f>
        <v>0</v>
      </c>
      <c r="BL113" s="16" t="s">
        <v>137</v>
      </c>
      <c r="BM113" s="135" t="s">
        <v>522</v>
      </c>
    </row>
    <row r="114" spans="2:65" s="1" customFormat="1" ht="11.25">
      <c r="B114" s="31"/>
      <c r="D114" s="137" t="s">
        <v>144</v>
      </c>
      <c r="F114" s="138" t="s">
        <v>295</v>
      </c>
      <c r="I114" s="139"/>
      <c r="J114" s="139"/>
      <c r="M114" s="31"/>
      <c r="N114" s="140"/>
      <c r="X114" s="52"/>
      <c r="AT114" s="16" t="s">
        <v>144</v>
      </c>
      <c r="AU114" s="16" t="s">
        <v>83</v>
      </c>
    </row>
    <row r="115" spans="2:65" s="1" customFormat="1" ht="11.25">
      <c r="B115" s="31"/>
      <c r="D115" s="141" t="s">
        <v>145</v>
      </c>
      <c r="F115" s="142" t="s">
        <v>296</v>
      </c>
      <c r="I115" s="139"/>
      <c r="J115" s="139"/>
      <c r="M115" s="31"/>
      <c r="N115" s="140"/>
      <c r="X115" s="52"/>
      <c r="AT115" s="16" t="s">
        <v>145</v>
      </c>
      <c r="AU115" s="16" t="s">
        <v>83</v>
      </c>
    </row>
    <row r="116" spans="2:65" s="11" customFormat="1" ht="11.25">
      <c r="B116" s="144"/>
      <c r="D116" s="137" t="s">
        <v>149</v>
      </c>
      <c r="E116" s="145" t="s">
        <v>29</v>
      </c>
      <c r="F116" s="146" t="s">
        <v>523</v>
      </c>
      <c r="H116" s="147">
        <v>1.8360000000000001</v>
      </c>
      <c r="I116" s="148"/>
      <c r="J116" s="148"/>
      <c r="M116" s="144"/>
      <c r="N116" s="149"/>
      <c r="X116" s="150"/>
      <c r="AT116" s="145" t="s">
        <v>149</v>
      </c>
      <c r="AU116" s="145" t="s">
        <v>83</v>
      </c>
      <c r="AV116" s="11" t="s">
        <v>83</v>
      </c>
      <c r="AW116" s="11" t="s">
        <v>5</v>
      </c>
      <c r="AX116" s="11" t="s">
        <v>81</v>
      </c>
      <c r="AY116" s="145" t="s">
        <v>134</v>
      </c>
    </row>
    <row r="117" spans="2:65" s="1" customFormat="1" ht="24">
      <c r="B117" s="31"/>
      <c r="C117" s="123" t="s">
        <v>172</v>
      </c>
      <c r="D117" s="123" t="s">
        <v>138</v>
      </c>
      <c r="E117" s="124" t="s">
        <v>524</v>
      </c>
      <c r="F117" s="125" t="s">
        <v>525</v>
      </c>
      <c r="G117" s="126" t="s">
        <v>363</v>
      </c>
      <c r="H117" s="127">
        <v>38.866</v>
      </c>
      <c r="I117" s="128"/>
      <c r="J117" s="128"/>
      <c r="K117" s="129">
        <f>ROUND(P117*H117,2)</f>
        <v>0</v>
      </c>
      <c r="L117" s="125" t="s">
        <v>142</v>
      </c>
      <c r="M117" s="31"/>
      <c r="N117" s="130" t="s">
        <v>29</v>
      </c>
      <c r="O117" s="131" t="s">
        <v>42</v>
      </c>
      <c r="P117" s="132">
        <f>I117+J117</f>
        <v>0</v>
      </c>
      <c r="Q117" s="132">
        <f>ROUND(I117*H117,2)</f>
        <v>0</v>
      </c>
      <c r="R117" s="132">
        <f>ROUND(J117*H117,2)</f>
        <v>0</v>
      </c>
      <c r="T117" s="133">
        <f>S117*H117</f>
        <v>0</v>
      </c>
      <c r="U117" s="133">
        <v>0</v>
      </c>
      <c r="V117" s="133">
        <f>U117*H117</f>
        <v>0</v>
      </c>
      <c r="W117" s="133">
        <v>0</v>
      </c>
      <c r="X117" s="134">
        <f>W117*H117</f>
        <v>0</v>
      </c>
      <c r="AR117" s="135" t="s">
        <v>137</v>
      </c>
      <c r="AT117" s="135" t="s">
        <v>138</v>
      </c>
      <c r="AU117" s="135" t="s">
        <v>83</v>
      </c>
      <c r="AY117" s="16" t="s">
        <v>134</v>
      </c>
      <c r="BE117" s="136">
        <f>IF(O117="základní",K117,0)</f>
        <v>0</v>
      </c>
      <c r="BF117" s="136">
        <f>IF(O117="snížená",K117,0)</f>
        <v>0</v>
      </c>
      <c r="BG117" s="136">
        <f>IF(O117="zákl. přenesená",K117,0)</f>
        <v>0</v>
      </c>
      <c r="BH117" s="136">
        <f>IF(O117="sníž. přenesená",K117,0)</f>
        <v>0</v>
      </c>
      <c r="BI117" s="136">
        <f>IF(O117="nulová",K117,0)</f>
        <v>0</v>
      </c>
      <c r="BJ117" s="16" t="s">
        <v>81</v>
      </c>
      <c r="BK117" s="136">
        <f>ROUND(P117*H117,2)</f>
        <v>0</v>
      </c>
      <c r="BL117" s="16" t="s">
        <v>137</v>
      </c>
      <c r="BM117" s="135" t="s">
        <v>526</v>
      </c>
    </row>
    <row r="118" spans="2:65" s="1" customFormat="1" ht="19.5">
      <c r="B118" s="31"/>
      <c r="D118" s="137" t="s">
        <v>144</v>
      </c>
      <c r="F118" s="138" t="s">
        <v>527</v>
      </c>
      <c r="I118" s="139"/>
      <c r="J118" s="139"/>
      <c r="M118" s="31"/>
      <c r="N118" s="140"/>
      <c r="X118" s="52"/>
      <c r="AT118" s="16" t="s">
        <v>144</v>
      </c>
      <c r="AU118" s="16" t="s">
        <v>83</v>
      </c>
    </row>
    <row r="119" spans="2:65" s="1" customFormat="1" ht="11.25">
      <c r="B119" s="31"/>
      <c r="D119" s="141" t="s">
        <v>145</v>
      </c>
      <c r="F119" s="142" t="s">
        <v>528</v>
      </c>
      <c r="I119" s="139"/>
      <c r="J119" s="139"/>
      <c r="M119" s="31"/>
      <c r="N119" s="140"/>
      <c r="X119" s="52"/>
      <c r="AT119" s="16" t="s">
        <v>145</v>
      </c>
      <c r="AU119" s="16" t="s">
        <v>83</v>
      </c>
    </row>
    <row r="120" spans="2:65" s="11" customFormat="1" ht="11.25">
      <c r="B120" s="144"/>
      <c r="D120" s="137" t="s">
        <v>149</v>
      </c>
      <c r="E120" s="145" t="s">
        <v>29</v>
      </c>
      <c r="F120" s="146" t="s">
        <v>529</v>
      </c>
      <c r="H120" s="147">
        <v>37.03</v>
      </c>
      <c r="I120" s="148"/>
      <c r="J120" s="148"/>
      <c r="M120" s="144"/>
      <c r="N120" s="149"/>
      <c r="X120" s="150"/>
      <c r="AT120" s="145" t="s">
        <v>149</v>
      </c>
      <c r="AU120" s="145" t="s">
        <v>83</v>
      </c>
      <c r="AV120" s="11" t="s">
        <v>83</v>
      </c>
      <c r="AW120" s="11" t="s">
        <v>5</v>
      </c>
      <c r="AX120" s="11" t="s">
        <v>73</v>
      </c>
      <c r="AY120" s="145" t="s">
        <v>134</v>
      </c>
    </row>
    <row r="121" spans="2:65" s="11" customFormat="1" ht="11.25">
      <c r="B121" s="144"/>
      <c r="D121" s="137" t="s">
        <v>149</v>
      </c>
      <c r="E121" s="145" t="s">
        <v>29</v>
      </c>
      <c r="F121" s="146" t="s">
        <v>523</v>
      </c>
      <c r="H121" s="147">
        <v>1.8360000000000001</v>
      </c>
      <c r="I121" s="148"/>
      <c r="J121" s="148"/>
      <c r="M121" s="144"/>
      <c r="N121" s="149"/>
      <c r="X121" s="150"/>
      <c r="AT121" s="145" t="s">
        <v>149</v>
      </c>
      <c r="AU121" s="145" t="s">
        <v>83</v>
      </c>
      <c r="AV121" s="11" t="s">
        <v>83</v>
      </c>
      <c r="AW121" s="11" t="s">
        <v>5</v>
      </c>
      <c r="AX121" s="11" t="s">
        <v>73</v>
      </c>
      <c r="AY121" s="145" t="s">
        <v>134</v>
      </c>
    </row>
    <row r="122" spans="2:65" s="14" customFormat="1" ht="11.25">
      <c r="B122" s="166"/>
      <c r="D122" s="137" t="s">
        <v>149</v>
      </c>
      <c r="E122" s="167" t="s">
        <v>29</v>
      </c>
      <c r="F122" s="168" t="s">
        <v>302</v>
      </c>
      <c r="H122" s="169">
        <v>38.866</v>
      </c>
      <c r="I122" s="170"/>
      <c r="J122" s="170"/>
      <c r="M122" s="166"/>
      <c r="N122" s="171"/>
      <c r="X122" s="172"/>
      <c r="AT122" s="167" t="s">
        <v>149</v>
      </c>
      <c r="AU122" s="167" t="s">
        <v>83</v>
      </c>
      <c r="AV122" s="14" t="s">
        <v>137</v>
      </c>
      <c r="AW122" s="14" t="s">
        <v>5</v>
      </c>
      <c r="AX122" s="14" t="s">
        <v>81</v>
      </c>
      <c r="AY122" s="167" t="s">
        <v>134</v>
      </c>
    </row>
    <row r="123" spans="2:65" s="1" customFormat="1" ht="24">
      <c r="B123" s="31"/>
      <c r="C123" s="123" t="s">
        <v>179</v>
      </c>
      <c r="D123" s="123" t="s">
        <v>138</v>
      </c>
      <c r="E123" s="124" t="s">
        <v>361</v>
      </c>
      <c r="F123" s="125" t="s">
        <v>362</v>
      </c>
      <c r="G123" s="126" t="s">
        <v>363</v>
      </c>
      <c r="H123" s="127">
        <v>38.866</v>
      </c>
      <c r="I123" s="128"/>
      <c r="J123" s="128"/>
      <c r="K123" s="129">
        <f>ROUND(P123*H123,2)</f>
        <v>0</v>
      </c>
      <c r="L123" s="125" t="s">
        <v>142</v>
      </c>
      <c r="M123" s="31"/>
      <c r="N123" s="130" t="s">
        <v>29</v>
      </c>
      <c r="O123" s="131" t="s">
        <v>42</v>
      </c>
      <c r="P123" s="132">
        <f>I123+J123</f>
        <v>0</v>
      </c>
      <c r="Q123" s="132">
        <f>ROUND(I123*H123,2)</f>
        <v>0</v>
      </c>
      <c r="R123" s="132">
        <f>ROUND(J123*H123,2)</f>
        <v>0</v>
      </c>
      <c r="T123" s="133">
        <f>S123*H123</f>
        <v>0</v>
      </c>
      <c r="U123" s="133">
        <v>0</v>
      </c>
      <c r="V123" s="133">
        <f>U123*H123</f>
        <v>0</v>
      </c>
      <c r="W123" s="133">
        <v>0</v>
      </c>
      <c r="X123" s="134">
        <f>W123*H123</f>
        <v>0</v>
      </c>
      <c r="AR123" s="135" t="s">
        <v>137</v>
      </c>
      <c r="AT123" s="135" t="s">
        <v>138</v>
      </c>
      <c r="AU123" s="135" t="s">
        <v>83</v>
      </c>
      <c r="AY123" s="16" t="s">
        <v>134</v>
      </c>
      <c r="BE123" s="136">
        <f>IF(O123="základní",K123,0)</f>
        <v>0</v>
      </c>
      <c r="BF123" s="136">
        <f>IF(O123="snížená",K123,0)</f>
        <v>0</v>
      </c>
      <c r="BG123" s="136">
        <f>IF(O123="zákl. přenesená",K123,0)</f>
        <v>0</v>
      </c>
      <c r="BH123" s="136">
        <f>IF(O123="sníž. přenesená",K123,0)</f>
        <v>0</v>
      </c>
      <c r="BI123" s="136">
        <f>IF(O123="nulová",K123,0)</f>
        <v>0</v>
      </c>
      <c r="BJ123" s="16" t="s">
        <v>81</v>
      </c>
      <c r="BK123" s="136">
        <f>ROUND(P123*H123,2)</f>
        <v>0</v>
      </c>
      <c r="BL123" s="16" t="s">
        <v>137</v>
      </c>
      <c r="BM123" s="135" t="s">
        <v>530</v>
      </c>
    </row>
    <row r="124" spans="2:65" s="1" customFormat="1" ht="19.5">
      <c r="B124" s="31"/>
      <c r="D124" s="137" t="s">
        <v>144</v>
      </c>
      <c r="F124" s="138" t="s">
        <v>365</v>
      </c>
      <c r="I124" s="139"/>
      <c r="J124" s="139"/>
      <c r="M124" s="31"/>
      <c r="N124" s="140"/>
      <c r="X124" s="52"/>
      <c r="AT124" s="16" t="s">
        <v>144</v>
      </c>
      <c r="AU124" s="16" t="s">
        <v>83</v>
      </c>
    </row>
    <row r="125" spans="2:65" s="1" customFormat="1" ht="11.25">
      <c r="B125" s="31"/>
      <c r="D125" s="141" t="s">
        <v>145</v>
      </c>
      <c r="F125" s="142" t="s">
        <v>366</v>
      </c>
      <c r="I125" s="139"/>
      <c r="J125" s="139"/>
      <c r="M125" s="31"/>
      <c r="N125" s="140"/>
      <c r="X125" s="52"/>
      <c r="AT125" s="16" t="s">
        <v>145</v>
      </c>
      <c r="AU125" s="16" t="s">
        <v>83</v>
      </c>
    </row>
    <row r="126" spans="2:65" s="11" customFormat="1" ht="11.25">
      <c r="B126" s="144"/>
      <c r="D126" s="137" t="s">
        <v>149</v>
      </c>
      <c r="E126" s="145" t="s">
        <v>29</v>
      </c>
      <c r="F126" s="146" t="s">
        <v>529</v>
      </c>
      <c r="H126" s="147">
        <v>37.03</v>
      </c>
      <c r="I126" s="148"/>
      <c r="J126" s="148"/>
      <c r="M126" s="144"/>
      <c r="N126" s="149"/>
      <c r="X126" s="150"/>
      <c r="AT126" s="145" t="s">
        <v>149</v>
      </c>
      <c r="AU126" s="145" t="s">
        <v>83</v>
      </c>
      <c r="AV126" s="11" t="s">
        <v>83</v>
      </c>
      <c r="AW126" s="11" t="s">
        <v>5</v>
      </c>
      <c r="AX126" s="11" t="s">
        <v>73</v>
      </c>
      <c r="AY126" s="145" t="s">
        <v>134</v>
      </c>
    </row>
    <row r="127" spans="2:65" s="11" customFormat="1" ht="11.25">
      <c r="B127" s="144"/>
      <c r="D127" s="137" t="s">
        <v>149</v>
      </c>
      <c r="E127" s="145" t="s">
        <v>29</v>
      </c>
      <c r="F127" s="146" t="s">
        <v>523</v>
      </c>
      <c r="H127" s="147">
        <v>1.8360000000000001</v>
      </c>
      <c r="I127" s="148"/>
      <c r="J127" s="148"/>
      <c r="M127" s="144"/>
      <c r="N127" s="149"/>
      <c r="X127" s="150"/>
      <c r="AT127" s="145" t="s">
        <v>149</v>
      </c>
      <c r="AU127" s="145" t="s">
        <v>83</v>
      </c>
      <c r="AV127" s="11" t="s">
        <v>83</v>
      </c>
      <c r="AW127" s="11" t="s">
        <v>5</v>
      </c>
      <c r="AX127" s="11" t="s">
        <v>73</v>
      </c>
      <c r="AY127" s="145" t="s">
        <v>134</v>
      </c>
    </row>
    <row r="128" spans="2:65" s="14" customFormat="1" ht="11.25">
      <c r="B128" s="166"/>
      <c r="D128" s="137" t="s">
        <v>149</v>
      </c>
      <c r="E128" s="167" t="s">
        <v>29</v>
      </c>
      <c r="F128" s="168" t="s">
        <v>302</v>
      </c>
      <c r="H128" s="169">
        <v>38.866</v>
      </c>
      <c r="I128" s="170"/>
      <c r="J128" s="170"/>
      <c r="M128" s="166"/>
      <c r="N128" s="171"/>
      <c r="X128" s="172"/>
      <c r="AT128" s="167" t="s">
        <v>149</v>
      </c>
      <c r="AU128" s="167" t="s">
        <v>83</v>
      </c>
      <c r="AV128" s="14" t="s">
        <v>137</v>
      </c>
      <c r="AW128" s="14" t="s">
        <v>5</v>
      </c>
      <c r="AX128" s="14" t="s">
        <v>81</v>
      </c>
      <c r="AY128" s="167" t="s">
        <v>134</v>
      </c>
    </row>
    <row r="129" spans="2:65" s="1" customFormat="1" ht="24.2" customHeight="1">
      <c r="B129" s="31"/>
      <c r="C129" s="123" t="s">
        <v>185</v>
      </c>
      <c r="D129" s="123" t="s">
        <v>138</v>
      </c>
      <c r="E129" s="124" t="s">
        <v>370</v>
      </c>
      <c r="F129" s="125" t="s">
        <v>371</v>
      </c>
      <c r="G129" s="126" t="s">
        <v>372</v>
      </c>
      <c r="H129" s="127">
        <v>38.866</v>
      </c>
      <c r="I129" s="128"/>
      <c r="J129" s="128"/>
      <c r="K129" s="129">
        <f>ROUND(P129*H129,2)</f>
        <v>0</v>
      </c>
      <c r="L129" s="125" t="s">
        <v>142</v>
      </c>
      <c r="M129" s="31"/>
      <c r="N129" s="130" t="s">
        <v>29</v>
      </c>
      <c r="O129" s="131" t="s">
        <v>42</v>
      </c>
      <c r="P129" s="132">
        <f>I129+J129</f>
        <v>0</v>
      </c>
      <c r="Q129" s="132">
        <f>ROUND(I129*H129,2)</f>
        <v>0</v>
      </c>
      <c r="R129" s="132">
        <f>ROUND(J129*H129,2)</f>
        <v>0</v>
      </c>
      <c r="T129" s="133">
        <f>S129*H129</f>
        <v>0</v>
      </c>
      <c r="U129" s="133">
        <v>0</v>
      </c>
      <c r="V129" s="133">
        <f>U129*H129</f>
        <v>0</v>
      </c>
      <c r="W129" s="133">
        <v>0</v>
      </c>
      <c r="X129" s="134">
        <f>W129*H129</f>
        <v>0</v>
      </c>
      <c r="AR129" s="135" t="s">
        <v>137</v>
      </c>
      <c r="AT129" s="135" t="s">
        <v>138</v>
      </c>
      <c r="AU129" s="135" t="s">
        <v>83</v>
      </c>
      <c r="AY129" s="16" t="s">
        <v>134</v>
      </c>
      <c r="BE129" s="136">
        <f>IF(O129="základní",K129,0)</f>
        <v>0</v>
      </c>
      <c r="BF129" s="136">
        <f>IF(O129="snížená",K129,0)</f>
        <v>0</v>
      </c>
      <c r="BG129" s="136">
        <f>IF(O129="zákl. přenesená",K129,0)</f>
        <v>0</v>
      </c>
      <c r="BH129" s="136">
        <f>IF(O129="sníž. přenesená",K129,0)</f>
        <v>0</v>
      </c>
      <c r="BI129" s="136">
        <f>IF(O129="nulová",K129,0)</f>
        <v>0</v>
      </c>
      <c r="BJ129" s="16" t="s">
        <v>81</v>
      </c>
      <c r="BK129" s="136">
        <f>ROUND(P129*H129,2)</f>
        <v>0</v>
      </c>
      <c r="BL129" s="16" t="s">
        <v>137</v>
      </c>
      <c r="BM129" s="135" t="s">
        <v>531</v>
      </c>
    </row>
    <row r="130" spans="2:65" s="1" customFormat="1" ht="19.5">
      <c r="B130" s="31"/>
      <c r="D130" s="137" t="s">
        <v>144</v>
      </c>
      <c r="F130" s="138" t="s">
        <v>374</v>
      </c>
      <c r="I130" s="139"/>
      <c r="J130" s="139"/>
      <c r="M130" s="31"/>
      <c r="N130" s="140"/>
      <c r="X130" s="52"/>
      <c r="AT130" s="16" t="s">
        <v>144</v>
      </c>
      <c r="AU130" s="16" t="s">
        <v>83</v>
      </c>
    </row>
    <row r="131" spans="2:65" s="1" customFormat="1" ht="11.25">
      <c r="B131" s="31"/>
      <c r="D131" s="141" t="s">
        <v>145</v>
      </c>
      <c r="F131" s="142" t="s">
        <v>375</v>
      </c>
      <c r="I131" s="139"/>
      <c r="J131" s="139"/>
      <c r="M131" s="31"/>
      <c r="N131" s="140"/>
      <c r="X131" s="52"/>
      <c r="AT131" s="16" t="s">
        <v>145</v>
      </c>
      <c r="AU131" s="16" t="s">
        <v>83</v>
      </c>
    </row>
    <row r="132" spans="2:65" s="11" customFormat="1" ht="11.25">
      <c r="B132" s="144"/>
      <c r="D132" s="137" t="s">
        <v>149</v>
      </c>
      <c r="E132" s="145" t="s">
        <v>29</v>
      </c>
      <c r="F132" s="146" t="s">
        <v>529</v>
      </c>
      <c r="H132" s="147">
        <v>37.03</v>
      </c>
      <c r="I132" s="148"/>
      <c r="J132" s="148"/>
      <c r="M132" s="144"/>
      <c r="N132" s="149"/>
      <c r="X132" s="150"/>
      <c r="AT132" s="145" t="s">
        <v>149</v>
      </c>
      <c r="AU132" s="145" t="s">
        <v>83</v>
      </c>
      <c r="AV132" s="11" t="s">
        <v>83</v>
      </c>
      <c r="AW132" s="11" t="s">
        <v>5</v>
      </c>
      <c r="AX132" s="11" t="s">
        <v>73</v>
      </c>
      <c r="AY132" s="145" t="s">
        <v>134</v>
      </c>
    </row>
    <row r="133" spans="2:65" s="11" customFormat="1" ht="11.25">
      <c r="B133" s="144"/>
      <c r="D133" s="137" t="s">
        <v>149</v>
      </c>
      <c r="E133" s="145" t="s">
        <v>29</v>
      </c>
      <c r="F133" s="146" t="s">
        <v>523</v>
      </c>
      <c r="H133" s="147">
        <v>1.8360000000000001</v>
      </c>
      <c r="I133" s="148"/>
      <c r="J133" s="148"/>
      <c r="M133" s="144"/>
      <c r="N133" s="149"/>
      <c r="X133" s="150"/>
      <c r="AT133" s="145" t="s">
        <v>149</v>
      </c>
      <c r="AU133" s="145" t="s">
        <v>83</v>
      </c>
      <c r="AV133" s="11" t="s">
        <v>83</v>
      </c>
      <c r="AW133" s="11" t="s">
        <v>5</v>
      </c>
      <c r="AX133" s="11" t="s">
        <v>73</v>
      </c>
      <c r="AY133" s="145" t="s">
        <v>134</v>
      </c>
    </row>
    <row r="134" spans="2:65" s="14" customFormat="1" ht="11.25">
      <c r="B134" s="166"/>
      <c r="D134" s="137" t="s">
        <v>149</v>
      </c>
      <c r="E134" s="167" t="s">
        <v>29</v>
      </c>
      <c r="F134" s="168" t="s">
        <v>302</v>
      </c>
      <c r="H134" s="169">
        <v>38.866</v>
      </c>
      <c r="I134" s="170"/>
      <c r="J134" s="170"/>
      <c r="M134" s="166"/>
      <c r="N134" s="171"/>
      <c r="X134" s="172"/>
      <c r="AT134" s="167" t="s">
        <v>149</v>
      </c>
      <c r="AU134" s="167" t="s">
        <v>83</v>
      </c>
      <c r="AV134" s="14" t="s">
        <v>137</v>
      </c>
      <c r="AW134" s="14" t="s">
        <v>5</v>
      </c>
      <c r="AX134" s="14" t="s">
        <v>81</v>
      </c>
      <c r="AY134" s="167" t="s">
        <v>134</v>
      </c>
    </row>
    <row r="135" spans="2:65" s="1" customFormat="1" ht="24.2" customHeight="1">
      <c r="B135" s="31"/>
      <c r="C135" s="123" t="s">
        <v>192</v>
      </c>
      <c r="D135" s="123" t="s">
        <v>138</v>
      </c>
      <c r="E135" s="124" t="s">
        <v>377</v>
      </c>
      <c r="F135" s="125" t="s">
        <v>378</v>
      </c>
      <c r="G135" s="126" t="s">
        <v>363</v>
      </c>
      <c r="H135" s="127">
        <v>1.8360000000000001</v>
      </c>
      <c r="I135" s="128"/>
      <c r="J135" s="128"/>
      <c r="K135" s="129">
        <f>ROUND(P135*H135,2)</f>
        <v>0</v>
      </c>
      <c r="L135" s="125" t="s">
        <v>142</v>
      </c>
      <c r="M135" s="31"/>
      <c r="N135" s="130" t="s">
        <v>29</v>
      </c>
      <c r="O135" s="131" t="s">
        <v>42</v>
      </c>
      <c r="P135" s="132">
        <f>I135+J135</f>
        <v>0</v>
      </c>
      <c r="Q135" s="132">
        <f>ROUND(I135*H135,2)</f>
        <v>0</v>
      </c>
      <c r="R135" s="132">
        <f>ROUND(J135*H135,2)</f>
        <v>0</v>
      </c>
      <c r="T135" s="133">
        <f>S135*H135</f>
        <v>0</v>
      </c>
      <c r="U135" s="133">
        <v>0</v>
      </c>
      <c r="V135" s="133">
        <f>U135*H135</f>
        <v>0</v>
      </c>
      <c r="W135" s="133">
        <v>0</v>
      </c>
      <c r="X135" s="134">
        <f>W135*H135</f>
        <v>0</v>
      </c>
      <c r="AR135" s="135" t="s">
        <v>137</v>
      </c>
      <c r="AT135" s="135" t="s">
        <v>138</v>
      </c>
      <c r="AU135" s="135" t="s">
        <v>83</v>
      </c>
      <c r="AY135" s="16" t="s">
        <v>134</v>
      </c>
      <c r="BE135" s="136">
        <f>IF(O135="základní",K135,0)</f>
        <v>0</v>
      </c>
      <c r="BF135" s="136">
        <f>IF(O135="snížená",K135,0)</f>
        <v>0</v>
      </c>
      <c r="BG135" s="136">
        <f>IF(O135="zákl. přenesená",K135,0)</f>
        <v>0</v>
      </c>
      <c r="BH135" s="136">
        <f>IF(O135="sníž. přenesená",K135,0)</f>
        <v>0</v>
      </c>
      <c r="BI135" s="136">
        <f>IF(O135="nulová",K135,0)</f>
        <v>0</v>
      </c>
      <c r="BJ135" s="16" t="s">
        <v>81</v>
      </c>
      <c r="BK135" s="136">
        <f>ROUND(P135*H135,2)</f>
        <v>0</v>
      </c>
      <c r="BL135" s="16" t="s">
        <v>137</v>
      </c>
      <c r="BM135" s="135" t="s">
        <v>532</v>
      </c>
    </row>
    <row r="136" spans="2:65" s="1" customFormat="1" ht="11.25">
      <c r="B136" s="31"/>
      <c r="D136" s="137" t="s">
        <v>144</v>
      </c>
      <c r="F136" s="138" t="s">
        <v>380</v>
      </c>
      <c r="I136" s="139"/>
      <c r="J136" s="139"/>
      <c r="M136" s="31"/>
      <c r="N136" s="140"/>
      <c r="X136" s="52"/>
      <c r="AT136" s="16" t="s">
        <v>144</v>
      </c>
      <c r="AU136" s="16" t="s">
        <v>83</v>
      </c>
    </row>
    <row r="137" spans="2:65" s="1" customFormat="1" ht="11.25">
      <c r="B137" s="31"/>
      <c r="D137" s="141" t="s">
        <v>145</v>
      </c>
      <c r="F137" s="142" t="s">
        <v>381</v>
      </c>
      <c r="I137" s="139"/>
      <c r="J137" s="139"/>
      <c r="M137" s="31"/>
      <c r="N137" s="140"/>
      <c r="X137" s="52"/>
      <c r="AT137" s="16" t="s">
        <v>145</v>
      </c>
      <c r="AU137" s="16" t="s">
        <v>83</v>
      </c>
    </row>
    <row r="138" spans="2:65" s="11" customFormat="1" ht="11.25">
      <c r="B138" s="144"/>
      <c r="D138" s="137" t="s">
        <v>149</v>
      </c>
      <c r="E138" s="145" t="s">
        <v>29</v>
      </c>
      <c r="F138" s="146" t="s">
        <v>523</v>
      </c>
      <c r="H138" s="147">
        <v>1.8360000000000001</v>
      </c>
      <c r="I138" s="148"/>
      <c r="J138" s="148"/>
      <c r="M138" s="144"/>
      <c r="N138" s="149"/>
      <c r="X138" s="150"/>
      <c r="AT138" s="145" t="s">
        <v>149</v>
      </c>
      <c r="AU138" s="145" t="s">
        <v>83</v>
      </c>
      <c r="AV138" s="11" t="s">
        <v>83</v>
      </c>
      <c r="AW138" s="11" t="s">
        <v>5</v>
      </c>
      <c r="AX138" s="11" t="s">
        <v>81</v>
      </c>
      <c r="AY138" s="145" t="s">
        <v>134</v>
      </c>
    </row>
    <row r="139" spans="2:65" s="1" customFormat="1" ht="24.2" customHeight="1">
      <c r="B139" s="31"/>
      <c r="C139" s="123" t="s">
        <v>199</v>
      </c>
      <c r="D139" s="123" t="s">
        <v>138</v>
      </c>
      <c r="E139" s="124" t="s">
        <v>533</v>
      </c>
      <c r="F139" s="125" t="s">
        <v>534</v>
      </c>
      <c r="G139" s="126" t="s">
        <v>273</v>
      </c>
      <c r="H139" s="127">
        <v>109.1</v>
      </c>
      <c r="I139" s="128"/>
      <c r="J139" s="128"/>
      <c r="K139" s="129">
        <f>ROUND(P139*H139,2)</f>
        <v>0</v>
      </c>
      <c r="L139" s="125" t="s">
        <v>142</v>
      </c>
      <c r="M139" s="31"/>
      <c r="N139" s="130" t="s">
        <v>29</v>
      </c>
      <c r="O139" s="131" t="s">
        <v>42</v>
      </c>
      <c r="P139" s="132">
        <f>I139+J139</f>
        <v>0</v>
      </c>
      <c r="Q139" s="132">
        <f>ROUND(I139*H139,2)</f>
        <v>0</v>
      </c>
      <c r="R139" s="132">
        <f>ROUND(J139*H139,2)</f>
        <v>0</v>
      </c>
      <c r="T139" s="133">
        <f>S139*H139</f>
        <v>0</v>
      </c>
      <c r="U139" s="133">
        <v>0</v>
      </c>
      <c r="V139" s="133">
        <f>U139*H139</f>
        <v>0</v>
      </c>
      <c r="W139" s="133">
        <v>0</v>
      </c>
      <c r="X139" s="134">
        <f>W139*H139</f>
        <v>0</v>
      </c>
      <c r="AR139" s="135" t="s">
        <v>250</v>
      </c>
      <c r="AT139" s="135" t="s">
        <v>138</v>
      </c>
      <c r="AU139" s="135" t="s">
        <v>83</v>
      </c>
      <c r="AY139" s="16" t="s">
        <v>134</v>
      </c>
      <c r="BE139" s="136">
        <f>IF(O139="základní",K139,0)</f>
        <v>0</v>
      </c>
      <c r="BF139" s="136">
        <f>IF(O139="snížená",K139,0)</f>
        <v>0</v>
      </c>
      <c r="BG139" s="136">
        <f>IF(O139="zákl. přenesená",K139,0)</f>
        <v>0</v>
      </c>
      <c r="BH139" s="136">
        <f>IF(O139="sníž. přenesená",K139,0)</f>
        <v>0</v>
      </c>
      <c r="BI139" s="136">
        <f>IF(O139="nulová",K139,0)</f>
        <v>0</v>
      </c>
      <c r="BJ139" s="16" t="s">
        <v>81</v>
      </c>
      <c r="BK139" s="136">
        <f>ROUND(P139*H139,2)</f>
        <v>0</v>
      </c>
      <c r="BL139" s="16" t="s">
        <v>250</v>
      </c>
      <c r="BM139" s="135" t="s">
        <v>535</v>
      </c>
    </row>
    <row r="140" spans="2:65" s="1" customFormat="1" ht="11.25">
      <c r="B140" s="31"/>
      <c r="D140" s="137" t="s">
        <v>144</v>
      </c>
      <c r="F140" s="138" t="s">
        <v>536</v>
      </c>
      <c r="I140" s="139"/>
      <c r="J140" s="139"/>
      <c r="M140" s="31"/>
      <c r="N140" s="140"/>
      <c r="X140" s="52"/>
      <c r="AT140" s="16" t="s">
        <v>144</v>
      </c>
      <c r="AU140" s="16" t="s">
        <v>83</v>
      </c>
    </row>
    <row r="141" spans="2:65" s="1" customFormat="1" ht="11.25">
      <c r="B141" s="31"/>
      <c r="D141" s="141" t="s">
        <v>145</v>
      </c>
      <c r="F141" s="142" t="s">
        <v>537</v>
      </c>
      <c r="I141" s="139"/>
      <c r="J141" s="139"/>
      <c r="M141" s="31"/>
      <c r="N141" s="140"/>
      <c r="X141" s="52"/>
      <c r="AT141" s="16" t="s">
        <v>145</v>
      </c>
      <c r="AU141" s="16" t="s">
        <v>83</v>
      </c>
    </row>
    <row r="142" spans="2:65" s="11" customFormat="1" ht="11.25">
      <c r="B142" s="144"/>
      <c r="D142" s="137" t="s">
        <v>149</v>
      </c>
      <c r="E142" s="145" t="s">
        <v>29</v>
      </c>
      <c r="F142" s="146" t="s">
        <v>538</v>
      </c>
      <c r="H142" s="147">
        <v>109.1</v>
      </c>
      <c r="I142" s="148"/>
      <c r="J142" s="148"/>
      <c r="M142" s="144"/>
      <c r="N142" s="149"/>
      <c r="X142" s="150"/>
      <c r="AT142" s="145" t="s">
        <v>149</v>
      </c>
      <c r="AU142" s="145" t="s">
        <v>83</v>
      </c>
      <c r="AV142" s="11" t="s">
        <v>83</v>
      </c>
      <c r="AW142" s="11" t="s">
        <v>5</v>
      </c>
      <c r="AX142" s="11" t="s">
        <v>81</v>
      </c>
      <c r="AY142" s="145" t="s">
        <v>134</v>
      </c>
    </row>
    <row r="143" spans="2:65" s="1" customFormat="1" ht="24.2" customHeight="1">
      <c r="B143" s="31"/>
      <c r="C143" s="123" t="s">
        <v>205</v>
      </c>
      <c r="D143" s="123" t="s">
        <v>138</v>
      </c>
      <c r="E143" s="124" t="s">
        <v>539</v>
      </c>
      <c r="F143" s="125" t="s">
        <v>540</v>
      </c>
      <c r="G143" s="126" t="s">
        <v>541</v>
      </c>
      <c r="H143" s="127">
        <v>109.1</v>
      </c>
      <c r="I143" s="128"/>
      <c r="J143" s="128"/>
      <c r="K143" s="129">
        <f>ROUND(P143*H143,2)</f>
        <v>0</v>
      </c>
      <c r="L143" s="125" t="s">
        <v>142</v>
      </c>
      <c r="M143" s="31"/>
      <c r="N143" s="130" t="s">
        <v>29</v>
      </c>
      <c r="O143" s="131" t="s">
        <v>42</v>
      </c>
      <c r="P143" s="132">
        <f>I143+J143</f>
        <v>0</v>
      </c>
      <c r="Q143" s="132">
        <f>ROUND(I143*H143,2)</f>
        <v>0</v>
      </c>
      <c r="R143" s="132">
        <f>ROUND(J143*H143,2)</f>
        <v>0</v>
      </c>
      <c r="T143" s="133">
        <f>S143*H143</f>
        <v>0</v>
      </c>
      <c r="U143" s="133">
        <v>0</v>
      </c>
      <c r="V143" s="133">
        <f>U143*H143</f>
        <v>0</v>
      </c>
      <c r="W143" s="133">
        <v>0</v>
      </c>
      <c r="X143" s="134">
        <f>W143*H143</f>
        <v>0</v>
      </c>
      <c r="AR143" s="135" t="s">
        <v>137</v>
      </c>
      <c r="AT143" s="135" t="s">
        <v>138</v>
      </c>
      <c r="AU143" s="135" t="s">
        <v>83</v>
      </c>
      <c r="AY143" s="16" t="s">
        <v>134</v>
      </c>
      <c r="BE143" s="136">
        <f>IF(O143="základní",K143,0)</f>
        <v>0</v>
      </c>
      <c r="BF143" s="136">
        <f>IF(O143="snížená",K143,0)</f>
        <v>0</v>
      </c>
      <c r="BG143" s="136">
        <f>IF(O143="zákl. přenesená",K143,0)</f>
        <v>0</v>
      </c>
      <c r="BH143" s="136">
        <f>IF(O143="sníž. přenesená",K143,0)</f>
        <v>0</v>
      </c>
      <c r="BI143" s="136">
        <f>IF(O143="nulová",K143,0)</f>
        <v>0</v>
      </c>
      <c r="BJ143" s="16" t="s">
        <v>81</v>
      </c>
      <c r="BK143" s="136">
        <f>ROUND(P143*H143,2)</f>
        <v>0</v>
      </c>
      <c r="BL143" s="16" t="s">
        <v>137</v>
      </c>
      <c r="BM143" s="135" t="s">
        <v>542</v>
      </c>
    </row>
    <row r="144" spans="2:65" s="1" customFormat="1" ht="11.25">
      <c r="B144" s="31"/>
      <c r="D144" s="137" t="s">
        <v>144</v>
      </c>
      <c r="F144" s="138" t="s">
        <v>543</v>
      </c>
      <c r="I144" s="139"/>
      <c r="J144" s="139"/>
      <c r="M144" s="31"/>
      <c r="N144" s="140"/>
      <c r="X144" s="52"/>
      <c r="AT144" s="16" t="s">
        <v>144</v>
      </c>
      <c r="AU144" s="16" t="s">
        <v>83</v>
      </c>
    </row>
    <row r="145" spans="2:65" s="1" customFormat="1" ht="11.25">
      <c r="B145" s="31"/>
      <c r="D145" s="141" t="s">
        <v>145</v>
      </c>
      <c r="F145" s="142" t="s">
        <v>544</v>
      </c>
      <c r="I145" s="139"/>
      <c r="J145" s="139"/>
      <c r="M145" s="31"/>
      <c r="N145" s="140"/>
      <c r="X145" s="52"/>
      <c r="AT145" s="16" t="s">
        <v>145</v>
      </c>
      <c r="AU145" s="16" t="s">
        <v>83</v>
      </c>
    </row>
    <row r="146" spans="2:65" s="11" customFormat="1" ht="11.25">
      <c r="B146" s="144"/>
      <c r="D146" s="137" t="s">
        <v>149</v>
      </c>
      <c r="E146" s="145" t="s">
        <v>29</v>
      </c>
      <c r="F146" s="146" t="s">
        <v>545</v>
      </c>
      <c r="H146" s="147">
        <v>109.1</v>
      </c>
      <c r="I146" s="148"/>
      <c r="J146" s="148"/>
      <c r="M146" s="144"/>
      <c r="N146" s="149"/>
      <c r="X146" s="150"/>
      <c r="AT146" s="145" t="s">
        <v>149</v>
      </c>
      <c r="AU146" s="145" t="s">
        <v>83</v>
      </c>
      <c r="AV146" s="11" t="s">
        <v>83</v>
      </c>
      <c r="AW146" s="11" t="s">
        <v>5</v>
      </c>
      <c r="AX146" s="11" t="s">
        <v>81</v>
      </c>
      <c r="AY146" s="145" t="s">
        <v>134</v>
      </c>
    </row>
    <row r="147" spans="2:65" s="1" customFormat="1" ht="24.2" customHeight="1">
      <c r="B147" s="31"/>
      <c r="C147" s="173" t="s">
        <v>213</v>
      </c>
      <c r="D147" s="173" t="s">
        <v>546</v>
      </c>
      <c r="E147" s="174" t="s">
        <v>547</v>
      </c>
      <c r="F147" s="175" t="s">
        <v>548</v>
      </c>
      <c r="G147" s="176" t="s">
        <v>549</v>
      </c>
      <c r="H147" s="177">
        <v>109.1</v>
      </c>
      <c r="I147" s="178"/>
      <c r="J147" s="179"/>
      <c r="K147" s="180">
        <f>ROUND(P147*H147,2)</f>
        <v>0</v>
      </c>
      <c r="L147" s="175" t="s">
        <v>142</v>
      </c>
      <c r="M147" s="181"/>
      <c r="N147" s="182" t="s">
        <v>29</v>
      </c>
      <c r="O147" s="131" t="s">
        <v>42</v>
      </c>
      <c r="P147" s="132">
        <f>I147+J147</f>
        <v>0</v>
      </c>
      <c r="Q147" s="132">
        <f>ROUND(I147*H147,2)</f>
        <v>0</v>
      </c>
      <c r="R147" s="132">
        <f>ROUND(J147*H147,2)</f>
        <v>0</v>
      </c>
      <c r="T147" s="133">
        <f>S147*H147</f>
        <v>0</v>
      </c>
      <c r="U147" s="133">
        <v>1E-3</v>
      </c>
      <c r="V147" s="133">
        <f>U147*H147</f>
        <v>0.1091</v>
      </c>
      <c r="W147" s="133">
        <v>0</v>
      </c>
      <c r="X147" s="134">
        <f>W147*H147</f>
        <v>0</v>
      </c>
      <c r="AR147" s="135" t="s">
        <v>185</v>
      </c>
      <c r="AT147" s="135" t="s">
        <v>546</v>
      </c>
      <c r="AU147" s="135" t="s">
        <v>83</v>
      </c>
      <c r="AY147" s="16" t="s">
        <v>134</v>
      </c>
      <c r="BE147" s="136">
        <f>IF(O147="základní",K147,0)</f>
        <v>0</v>
      </c>
      <c r="BF147" s="136">
        <f>IF(O147="snížená",K147,0)</f>
        <v>0</v>
      </c>
      <c r="BG147" s="136">
        <f>IF(O147="zákl. přenesená",K147,0)</f>
        <v>0</v>
      </c>
      <c r="BH147" s="136">
        <f>IF(O147="sníž. přenesená",K147,0)</f>
        <v>0</v>
      </c>
      <c r="BI147" s="136">
        <f>IF(O147="nulová",K147,0)</f>
        <v>0</v>
      </c>
      <c r="BJ147" s="16" t="s">
        <v>81</v>
      </c>
      <c r="BK147" s="136">
        <f>ROUND(P147*H147,2)</f>
        <v>0</v>
      </c>
      <c r="BL147" s="16" t="s">
        <v>137</v>
      </c>
      <c r="BM147" s="135" t="s">
        <v>550</v>
      </c>
    </row>
    <row r="148" spans="2:65" s="1" customFormat="1" ht="11.25">
      <c r="B148" s="31"/>
      <c r="D148" s="137" t="s">
        <v>144</v>
      </c>
      <c r="F148" s="138" t="s">
        <v>548</v>
      </c>
      <c r="I148" s="139"/>
      <c r="J148" s="139"/>
      <c r="M148" s="31"/>
      <c r="N148" s="140"/>
      <c r="X148" s="52"/>
      <c r="AT148" s="16" t="s">
        <v>144</v>
      </c>
      <c r="AU148" s="16" t="s">
        <v>83</v>
      </c>
    </row>
    <row r="149" spans="2:65" s="10" customFormat="1" ht="22.9" customHeight="1">
      <c r="B149" s="112"/>
      <c r="D149" s="113" t="s">
        <v>72</v>
      </c>
      <c r="E149" s="158" t="s">
        <v>83</v>
      </c>
      <c r="F149" s="158" t="s">
        <v>551</v>
      </c>
      <c r="I149" s="115"/>
      <c r="J149" s="115"/>
      <c r="K149" s="159">
        <f>BK149</f>
        <v>0</v>
      </c>
      <c r="M149" s="112"/>
      <c r="N149" s="117"/>
      <c r="Q149" s="118">
        <f>Q150+SUM(Q151:Q155)</f>
        <v>0</v>
      </c>
      <c r="R149" s="118">
        <f>R150+SUM(R151:R155)</f>
        <v>0</v>
      </c>
      <c r="T149" s="119">
        <f>T150+SUM(T151:T155)</f>
        <v>0</v>
      </c>
      <c r="V149" s="119">
        <f>V150+SUM(V151:V155)</f>
        <v>3.62685E-3</v>
      </c>
      <c r="X149" s="120">
        <f>X150+SUM(X151:X155)</f>
        <v>0</v>
      </c>
      <c r="AR149" s="113" t="s">
        <v>81</v>
      </c>
      <c r="AT149" s="121" t="s">
        <v>72</v>
      </c>
      <c r="AU149" s="121" t="s">
        <v>81</v>
      </c>
      <c r="AY149" s="113" t="s">
        <v>134</v>
      </c>
      <c r="BK149" s="122">
        <f>BK150+SUM(BK151:BK155)</f>
        <v>0</v>
      </c>
    </row>
    <row r="150" spans="2:65" s="1" customFormat="1" ht="24.2" customHeight="1">
      <c r="B150" s="31"/>
      <c r="C150" s="123" t="s">
        <v>219</v>
      </c>
      <c r="D150" s="123" t="s">
        <v>138</v>
      </c>
      <c r="E150" s="124" t="s">
        <v>552</v>
      </c>
      <c r="F150" s="125" t="s">
        <v>553</v>
      </c>
      <c r="G150" s="126" t="s">
        <v>293</v>
      </c>
      <c r="H150" s="127">
        <v>1.8360000000000001</v>
      </c>
      <c r="I150" s="128"/>
      <c r="J150" s="128"/>
      <c r="K150" s="129">
        <f>ROUND(P150*H150,2)</f>
        <v>0</v>
      </c>
      <c r="L150" s="125" t="s">
        <v>142</v>
      </c>
      <c r="M150" s="31"/>
      <c r="N150" s="130" t="s">
        <v>29</v>
      </c>
      <c r="O150" s="131" t="s">
        <v>42</v>
      </c>
      <c r="P150" s="132">
        <f>I150+J150</f>
        <v>0</v>
      </c>
      <c r="Q150" s="132">
        <f>ROUND(I150*H150,2)</f>
        <v>0</v>
      </c>
      <c r="R150" s="132">
        <f>ROUND(J150*H150,2)</f>
        <v>0</v>
      </c>
      <c r="T150" s="133">
        <f>S150*H150</f>
        <v>0</v>
      </c>
      <c r="U150" s="133">
        <v>0</v>
      </c>
      <c r="V150" s="133">
        <f>U150*H150</f>
        <v>0</v>
      </c>
      <c r="W150" s="133">
        <v>0</v>
      </c>
      <c r="X150" s="134">
        <f>W150*H150</f>
        <v>0</v>
      </c>
      <c r="AR150" s="135" t="s">
        <v>137</v>
      </c>
      <c r="AT150" s="135" t="s">
        <v>138</v>
      </c>
      <c r="AU150" s="135" t="s">
        <v>83</v>
      </c>
      <c r="AY150" s="16" t="s">
        <v>134</v>
      </c>
      <c r="BE150" s="136">
        <f>IF(O150="základní",K150,0)</f>
        <v>0</v>
      </c>
      <c r="BF150" s="136">
        <f>IF(O150="snížená",K150,0)</f>
        <v>0</v>
      </c>
      <c r="BG150" s="136">
        <f>IF(O150="zákl. přenesená",K150,0)</f>
        <v>0</v>
      </c>
      <c r="BH150" s="136">
        <f>IF(O150="sníž. přenesená",K150,0)</f>
        <v>0</v>
      </c>
      <c r="BI150" s="136">
        <f>IF(O150="nulová",K150,0)</f>
        <v>0</v>
      </c>
      <c r="BJ150" s="16" t="s">
        <v>81</v>
      </c>
      <c r="BK150" s="136">
        <f>ROUND(P150*H150,2)</f>
        <v>0</v>
      </c>
      <c r="BL150" s="16" t="s">
        <v>137</v>
      </c>
      <c r="BM150" s="135" t="s">
        <v>554</v>
      </c>
    </row>
    <row r="151" spans="2:65" s="1" customFormat="1" ht="11.25">
      <c r="B151" s="31"/>
      <c r="D151" s="137" t="s">
        <v>144</v>
      </c>
      <c r="F151" s="138" t="s">
        <v>555</v>
      </c>
      <c r="I151" s="139"/>
      <c r="J151" s="139"/>
      <c r="M151" s="31"/>
      <c r="N151" s="140"/>
      <c r="X151" s="52"/>
      <c r="AT151" s="16" t="s">
        <v>144</v>
      </c>
      <c r="AU151" s="16" t="s">
        <v>83</v>
      </c>
    </row>
    <row r="152" spans="2:65" s="1" customFormat="1" ht="11.25">
      <c r="B152" s="31"/>
      <c r="D152" s="141" t="s">
        <v>145</v>
      </c>
      <c r="F152" s="142" t="s">
        <v>556</v>
      </c>
      <c r="I152" s="139"/>
      <c r="J152" s="139"/>
      <c r="M152" s="31"/>
      <c r="N152" s="140"/>
      <c r="X152" s="52"/>
      <c r="AT152" s="16" t="s">
        <v>145</v>
      </c>
      <c r="AU152" s="16" t="s">
        <v>83</v>
      </c>
    </row>
    <row r="153" spans="2:65" s="1" customFormat="1" ht="19.5">
      <c r="B153" s="31"/>
      <c r="D153" s="137" t="s">
        <v>147</v>
      </c>
      <c r="F153" s="143" t="s">
        <v>557</v>
      </c>
      <c r="I153" s="139"/>
      <c r="J153" s="139"/>
      <c r="M153" s="31"/>
      <c r="N153" s="140"/>
      <c r="X153" s="52"/>
      <c r="AT153" s="16" t="s">
        <v>147</v>
      </c>
      <c r="AU153" s="16" t="s">
        <v>83</v>
      </c>
    </row>
    <row r="154" spans="2:65" s="11" customFormat="1" ht="11.25">
      <c r="B154" s="144"/>
      <c r="D154" s="137" t="s">
        <v>149</v>
      </c>
      <c r="E154" s="145" t="s">
        <v>29</v>
      </c>
      <c r="F154" s="146" t="s">
        <v>558</v>
      </c>
      <c r="H154" s="147">
        <v>1.8360000000000001</v>
      </c>
      <c r="I154" s="148"/>
      <c r="J154" s="148"/>
      <c r="M154" s="144"/>
      <c r="N154" s="149"/>
      <c r="X154" s="150"/>
      <c r="AT154" s="145" t="s">
        <v>149</v>
      </c>
      <c r="AU154" s="145" t="s">
        <v>83</v>
      </c>
      <c r="AV154" s="11" t="s">
        <v>83</v>
      </c>
      <c r="AW154" s="11" t="s">
        <v>5</v>
      </c>
      <c r="AX154" s="11" t="s">
        <v>81</v>
      </c>
      <c r="AY154" s="145" t="s">
        <v>134</v>
      </c>
    </row>
    <row r="155" spans="2:65" s="10" customFormat="1" ht="20.85" customHeight="1">
      <c r="B155" s="112"/>
      <c r="D155" s="113" t="s">
        <v>72</v>
      </c>
      <c r="E155" s="158" t="s">
        <v>156</v>
      </c>
      <c r="F155" s="158" t="s">
        <v>559</v>
      </c>
      <c r="I155" s="115"/>
      <c r="J155" s="115"/>
      <c r="K155" s="159">
        <f>BK155</f>
        <v>0</v>
      </c>
      <c r="M155" s="112"/>
      <c r="N155" s="117"/>
      <c r="Q155" s="118">
        <f>SUM(Q156:Q164)</f>
        <v>0</v>
      </c>
      <c r="R155" s="118">
        <f>SUM(R156:R164)</f>
        <v>0</v>
      </c>
      <c r="T155" s="119">
        <f>SUM(T156:T164)</f>
        <v>0</v>
      </c>
      <c r="V155" s="119">
        <f>SUM(V156:V164)</f>
        <v>3.62685E-3</v>
      </c>
      <c r="X155" s="120">
        <f>SUM(X156:X164)</f>
        <v>0</v>
      </c>
      <c r="AR155" s="113" t="s">
        <v>137</v>
      </c>
      <c r="AT155" s="121" t="s">
        <v>72</v>
      </c>
      <c r="AU155" s="121" t="s">
        <v>83</v>
      </c>
      <c r="AY155" s="113" t="s">
        <v>134</v>
      </c>
      <c r="BK155" s="122">
        <f>SUM(BK156:BK164)</f>
        <v>0</v>
      </c>
    </row>
    <row r="156" spans="2:65" s="1" customFormat="1" ht="24.2" customHeight="1">
      <c r="B156" s="31"/>
      <c r="C156" s="123" t="s">
        <v>224</v>
      </c>
      <c r="D156" s="123" t="s">
        <v>138</v>
      </c>
      <c r="E156" s="124" t="s">
        <v>560</v>
      </c>
      <c r="F156" s="125" t="s">
        <v>561</v>
      </c>
      <c r="G156" s="126" t="s">
        <v>241</v>
      </c>
      <c r="H156" s="127">
        <v>6.5</v>
      </c>
      <c r="I156" s="128"/>
      <c r="J156" s="128"/>
      <c r="K156" s="129">
        <f>ROUND(P156*H156,2)</f>
        <v>0</v>
      </c>
      <c r="L156" s="125" t="s">
        <v>142</v>
      </c>
      <c r="M156" s="31"/>
      <c r="N156" s="130" t="s">
        <v>29</v>
      </c>
      <c r="O156" s="131" t="s">
        <v>42</v>
      </c>
      <c r="P156" s="132">
        <f>I156+J156</f>
        <v>0</v>
      </c>
      <c r="Q156" s="132">
        <f>ROUND(I156*H156,2)</f>
        <v>0</v>
      </c>
      <c r="R156" s="132">
        <f>ROUND(J156*H156,2)</f>
        <v>0</v>
      </c>
      <c r="T156" s="133">
        <f>S156*H156</f>
        <v>0</v>
      </c>
      <c r="U156" s="133">
        <v>3.3E-4</v>
      </c>
      <c r="V156" s="133">
        <f>U156*H156</f>
        <v>2.1450000000000002E-3</v>
      </c>
      <c r="W156" s="133">
        <v>0</v>
      </c>
      <c r="X156" s="134">
        <f>W156*H156</f>
        <v>0</v>
      </c>
      <c r="AR156" s="135" t="s">
        <v>137</v>
      </c>
      <c r="AT156" s="135" t="s">
        <v>138</v>
      </c>
      <c r="AU156" s="135" t="s">
        <v>156</v>
      </c>
      <c r="AY156" s="16" t="s">
        <v>134</v>
      </c>
      <c r="BE156" s="136">
        <f>IF(O156="základní",K156,0)</f>
        <v>0</v>
      </c>
      <c r="BF156" s="136">
        <f>IF(O156="snížená",K156,0)</f>
        <v>0</v>
      </c>
      <c r="BG156" s="136">
        <f>IF(O156="zákl. přenesená",K156,0)</f>
        <v>0</v>
      </c>
      <c r="BH156" s="136">
        <f>IF(O156="sníž. přenesená",K156,0)</f>
        <v>0</v>
      </c>
      <c r="BI156" s="136">
        <f>IF(O156="nulová",K156,0)</f>
        <v>0</v>
      </c>
      <c r="BJ156" s="16" t="s">
        <v>81</v>
      </c>
      <c r="BK156" s="136">
        <f>ROUND(P156*H156,2)</f>
        <v>0</v>
      </c>
      <c r="BL156" s="16" t="s">
        <v>137</v>
      </c>
      <c r="BM156" s="135" t="s">
        <v>562</v>
      </c>
    </row>
    <row r="157" spans="2:65" s="1" customFormat="1" ht="11.25">
      <c r="B157" s="31"/>
      <c r="D157" s="137" t="s">
        <v>144</v>
      </c>
      <c r="F157" s="138" t="s">
        <v>563</v>
      </c>
      <c r="I157" s="139"/>
      <c r="J157" s="139"/>
      <c r="M157" s="31"/>
      <c r="N157" s="140"/>
      <c r="X157" s="52"/>
      <c r="AT157" s="16" t="s">
        <v>144</v>
      </c>
      <c r="AU157" s="16" t="s">
        <v>156</v>
      </c>
    </row>
    <row r="158" spans="2:65" s="1" customFormat="1" ht="11.25">
      <c r="B158" s="31"/>
      <c r="D158" s="141" t="s">
        <v>145</v>
      </c>
      <c r="F158" s="142" t="s">
        <v>564</v>
      </c>
      <c r="I158" s="139"/>
      <c r="J158" s="139"/>
      <c r="M158" s="31"/>
      <c r="N158" s="140"/>
      <c r="X158" s="52"/>
      <c r="AT158" s="16" t="s">
        <v>145</v>
      </c>
      <c r="AU158" s="16" t="s">
        <v>156</v>
      </c>
    </row>
    <row r="159" spans="2:65" s="1" customFormat="1" ht="29.25">
      <c r="B159" s="31"/>
      <c r="D159" s="137" t="s">
        <v>147</v>
      </c>
      <c r="F159" s="143" t="s">
        <v>565</v>
      </c>
      <c r="I159" s="139"/>
      <c r="J159" s="139"/>
      <c r="M159" s="31"/>
      <c r="N159" s="140"/>
      <c r="X159" s="52"/>
      <c r="AT159" s="16" t="s">
        <v>147</v>
      </c>
      <c r="AU159" s="16" t="s">
        <v>156</v>
      </c>
    </row>
    <row r="160" spans="2:65" s="11" customFormat="1" ht="11.25">
      <c r="B160" s="144"/>
      <c r="D160" s="137" t="s">
        <v>149</v>
      </c>
      <c r="E160" s="145" t="s">
        <v>29</v>
      </c>
      <c r="F160" s="146" t="s">
        <v>566</v>
      </c>
      <c r="H160" s="147">
        <v>6.5</v>
      </c>
      <c r="I160" s="148"/>
      <c r="J160" s="148"/>
      <c r="M160" s="144"/>
      <c r="N160" s="149"/>
      <c r="X160" s="150"/>
      <c r="AT160" s="145" t="s">
        <v>149</v>
      </c>
      <c r="AU160" s="145" t="s">
        <v>156</v>
      </c>
      <c r="AV160" s="11" t="s">
        <v>83</v>
      </c>
      <c r="AW160" s="11" t="s">
        <v>5</v>
      </c>
      <c r="AX160" s="11" t="s">
        <v>81</v>
      </c>
      <c r="AY160" s="145" t="s">
        <v>134</v>
      </c>
    </row>
    <row r="161" spans="2:65" s="1" customFormat="1" ht="24.2" customHeight="1">
      <c r="B161" s="31"/>
      <c r="C161" s="173" t="s">
        <v>9</v>
      </c>
      <c r="D161" s="173" t="s">
        <v>546</v>
      </c>
      <c r="E161" s="174" t="s">
        <v>567</v>
      </c>
      <c r="F161" s="175" t="s">
        <v>568</v>
      </c>
      <c r="G161" s="176" t="s">
        <v>448</v>
      </c>
      <c r="H161" s="177">
        <v>0.26700000000000002</v>
      </c>
      <c r="I161" s="178"/>
      <c r="J161" s="179"/>
      <c r="K161" s="180">
        <f>ROUND(P161*H161,2)</f>
        <v>0</v>
      </c>
      <c r="L161" s="175" t="s">
        <v>142</v>
      </c>
      <c r="M161" s="181"/>
      <c r="N161" s="182" t="s">
        <v>29</v>
      </c>
      <c r="O161" s="131" t="s">
        <v>42</v>
      </c>
      <c r="P161" s="132">
        <f>I161+J161</f>
        <v>0</v>
      </c>
      <c r="Q161" s="132">
        <f>ROUND(I161*H161,2)</f>
        <v>0</v>
      </c>
      <c r="R161" s="132">
        <f>ROUND(J161*H161,2)</f>
        <v>0</v>
      </c>
      <c r="T161" s="133">
        <f>S161*H161</f>
        <v>0</v>
      </c>
      <c r="U161" s="133">
        <v>5.5500000000000002E-3</v>
      </c>
      <c r="V161" s="133">
        <f>U161*H161</f>
        <v>1.4818500000000001E-3</v>
      </c>
      <c r="W161" s="133">
        <v>0</v>
      </c>
      <c r="X161" s="134">
        <f>W161*H161</f>
        <v>0</v>
      </c>
      <c r="AR161" s="135" t="s">
        <v>185</v>
      </c>
      <c r="AT161" s="135" t="s">
        <v>546</v>
      </c>
      <c r="AU161" s="135" t="s">
        <v>156</v>
      </c>
      <c r="AY161" s="16" t="s">
        <v>134</v>
      </c>
      <c r="BE161" s="136">
        <f>IF(O161="základní",K161,0)</f>
        <v>0</v>
      </c>
      <c r="BF161" s="136">
        <f>IF(O161="snížená",K161,0)</f>
        <v>0</v>
      </c>
      <c r="BG161" s="136">
        <f>IF(O161="zákl. přenesená",K161,0)</f>
        <v>0</v>
      </c>
      <c r="BH161" s="136">
        <f>IF(O161="sníž. přenesená",K161,0)</f>
        <v>0</v>
      </c>
      <c r="BI161" s="136">
        <f>IF(O161="nulová",K161,0)</f>
        <v>0</v>
      </c>
      <c r="BJ161" s="16" t="s">
        <v>81</v>
      </c>
      <c r="BK161" s="136">
        <f>ROUND(P161*H161,2)</f>
        <v>0</v>
      </c>
      <c r="BL161" s="16" t="s">
        <v>137</v>
      </c>
      <c r="BM161" s="135" t="s">
        <v>569</v>
      </c>
    </row>
    <row r="162" spans="2:65" s="1" customFormat="1" ht="11.25">
      <c r="B162" s="31"/>
      <c r="D162" s="137" t="s">
        <v>144</v>
      </c>
      <c r="F162" s="138" t="s">
        <v>568</v>
      </c>
      <c r="I162" s="139"/>
      <c r="J162" s="139"/>
      <c r="M162" s="31"/>
      <c r="N162" s="140"/>
      <c r="X162" s="52"/>
      <c r="AT162" s="16" t="s">
        <v>144</v>
      </c>
      <c r="AU162" s="16" t="s">
        <v>156</v>
      </c>
    </row>
    <row r="163" spans="2:65" s="1" customFormat="1" ht="19.5">
      <c r="B163" s="31"/>
      <c r="D163" s="137" t="s">
        <v>147</v>
      </c>
      <c r="F163" s="143" t="s">
        <v>570</v>
      </c>
      <c r="I163" s="139"/>
      <c r="J163" s="139"/>
      <c r="M163" s="31"/>
      <c r="N163" s="140"/>
      <c r="X163" s="52"/>
      <c r="AT163" s="16" t="s">
        <v>147</v>
      </c>
      <c r="AU163" s="16" t="s">
        <v>156</v>
      </c>
    </row>
    <row r="164" spans="2:65" s="11" customFormat="1" ht="11.25">
      <c r="B164" s="144"/>
      <c r="D164" s="137" t="s">
        <v>149</v>
      </c>
      <c r="E164" s="145" t="s">
        <v>29</v>
      </c>
      <c r="F164" s="146" t="s">
        <v>571</v>
      </c>
      <c r="H164" s="147">
        <v>0.26700000000000002</v>
      </c>
      <c r="I164" s="148"/>
      <c r="J164" s="148"/>
      <c r="M164" s="144"/>
      <c r="N164" s="149"/>
      <c r="X164" s="150"/>
      <c r="AT164" s="145" t="s">
        <v>149</v>
      </c>
      <c r="AU164" s="145" t="s">
        <v>156</v>
      </c>
      <c r="AV164" s="11" t="s">
        <v>83</v>
      </c>
      <c r="AW164" s="11" t="s">
        <v>5</v>
      </c>
      <c r="AX164" s="11" t="s">
        <v>81</v>
      </c>
      <c r="AY164" s="145" t="s">
        <v>134</v>
      </c>
    </row>
    <row r="165" spans="2:65" s="10" customFormat="1" ht="22.9" customHeight="1">
      <c r="B165" s="112"/>
      <c r="D165" s="113" t="s">
        <v>72</v>
      </c>
      <c r="E165" s="158" t="s">
        <v>166</v>
      </c>
      <c r="F165" s="158" t="s">
        <v>572</v>
      </c>
      <c r="I165" s="115"/>
      <c r="J165" s="115"/>
      <c r="K165" s="159">
        <f>BK165</f>
        <v>0</v>
      </c>
      <c r="M165" s="112"/>
      <c r="N165" s="117"/>
      <c r="Q165" s="118">
        <f>SUM(Q166:Q185)</f>
        <v>0</v>
      </c>
      <c r="R165" s="118">
        <f>SUM(R166:R185)</f>
        <v>0</v>
      </c>
      <c r="T165" s="119">
        <f>SUM(T166:T185)</f>
        <v>0</v>
      </c>
      <c r="V165" s="119">
        <f>SUM(V166:V185)</f>
        <v>24.259737000000001</v>
      </c>
      <c r="X165" s="120">
        <f>SUM(X166:X185)</f>
        <v>0</v>
      </c>
      <c r="AR165" s="113" t="s">
        <v>81</v>
      </c>
      <c r="AT165" s="121" t="s">
        <v>72</v>
      </c>
      <c r="AU165" s="121" t="s">
        <v>81</v>
      </c>
      <c r="AY165" s="113" t="s">
        <v>134</v>
      </c>
      <c r="BK165" s="122">
        <f>SUM(BK166:BK185)</f>
        <v>0</v>
      </c>
    </row>
    <row r="166" spans="2:65" s="1" customFormat="1" ht="24.2" customHeight="1">
      <c r="B166" s="31"/>
      <c r="C166" s="123" t="s">
        <v>336</v>
      </c>
      <c r="D166" s="123" t="s">
        <v>138</v>
      </c>
      <c r="E166" s="124" t="s">
        <v>573</v>
      </c>
      <c r="F166" s="125" t="s">
        <v>574</v>
      </c>
      <c r="G166" s="126" t="s">
        <v>273</v>
      </c>
      <c r="H166" s="127">
        <v>102.39</v>
      </c>
      <c r="I166" s="128"/>
      <c r="J166" s="128"/>
      <c r="K166" s="129">
        <f>ROUND(P166*H166,2)</f>
        <v>0</v>
      </c>
      <c r="L166" s="125" t="s">
        <v>142</v>
      </c>
      <c r="M166" s="31"/>
      <c r="N166" s="130" t="s">
        <v>29</v>
      </c>
      <c r="O166" s="131" t="s">
        <v>42</v>
      </c>
      <c r="P166" s="132">
        <f>I166+J166</f>
        <v>0</v>
      </c>
      <c r="Q166" s="132">
        <f>ROUND(I166*H166,2)</f>
        <v>0</v>
      </c>
      <c r="R166" s="132">
        <f>ROUND(J166*H166,2)</f>
        <v>0</v>
      </c>
      <c r="T166" s="133">
        <f>S166*H166</f>
        <v>0</v>
      </c>
      <c r="U166" s="133">
        <v>0</v>
      </c>
      <c r="V166" s="133">
        <f>U166*H166</f>
        <v>0</v>
      </c>
      <c r="W166" s="133">
        <v>0</v>
      </c>
      <c r="X166" s="134">
        <f>W166*H166</f>
        <v>0</v>
      </c>
      <c r="AR166" s="135" t="s">
        <v>137</v>
      </c>
      <c r="AT166" s="135" t="s">
        <v>138</v>
      </c>
      <c r="AU166" s="135" t="s">
        <v>83</v>
      </c>
      <c r="AY166" s="16" t="s">
        <v>134</v>
      </c>
      <c r="BE166" s="136">
        <f>IF(O166="základní",K166,0)</f>
        <v>0</v>
      </c>
      <c r="BF166" s="136">
        <f>IF(O166="snížená",K166,0)</f>
        <v>0</v>
      </c>
      <c r="BG166" s="136">
        <f>IF(O166="zákl. přenesená",K166,0)</f>
        <v>0</v>
      </c>
      <c r="BH166" s="136">
        <f>IF(O166="sníž. přenesená",K166,0)</f>
        <v>0</v>
      </c>
      <c r="BI166" s="136">
        <f>IF(O166="nulová",K166,0)</f>
        <v>0</v>
      </c>
      <c r="BJ166" s="16" t="s">
        <v>81</v>
      </c>
      <c r="BK166" s="136">
        <f>ROUND(P166*H166,2)</f>
        <v>0</v>
      </c>
      <c r="BL166" s="16" t="s">
        <v>137</v>
      </c>
      <c r="BM166" s="135" t="s">
        <v>575</v>
      </c>
    </row>
    <row r="167" spans="2:65" s="1" customFormat="1" ht="11.25">
      <c r="B167" s="31"/>
      <c r="D167" s="137" t="s">
        <v>144</v>
      </c>
      <c r="F167" s="138" t="s">
        <v>576</v>
      </c>
      <c r="I167" s="139"/>
      <c r="J167" s="139"/>
      <c r="M167" s="31"/>
      <c r="N167" s="140"/>
      <c r="X167" s="52"/>
      <c r="AT167" s="16" t="s">
        <v>144</v>
      </c>
      <c r="AU167" s="16" t="s">
        <v>83</v>
      </c>
    </row>
    <row r="168" spans="2:65" s="1" customFormat="1" ht="11.25">
      <c r="B168" s="31"/>
      <c r="D168" s="141" t="s">
        <v>145</v>
      </c>
      <c r="F168" s="142" t="s">
        <v>577</v>
      </c>
      <c r="I168" s="139"/>
      <c r="J168" s="139"/>
      <c r="M168" s="31"/>
      <c r="N168" s="140"/>
      <c r="X168" s="52"/>
      <c r="AT168" s="16" t="s">
        <v>145</v>
      </c>
      <c r="AU168" s="16" t="s">
        <v>83</v>
      </c>
    </row>
    <row r="169" spans="2:65" s="11" customFormat="1" ht="11.25">
      <c r="B169" s="144"/>
      <c r="D169" s="137" t="s">
        <v>149</v>
      </c>
      <c r="E169" s="145" t="s">
        <v>29</v>
      </c>
      <c r="F169" s="146" t="s">
        <v>578</v>
      </c>
      <c r="H169" s="147">
        <v>102.39</v>
      </c>
      <c r="I169" s="148"/>
      <c r="J169" s="148"/>
      <c r="M169" s="144"/>
      <c r="N169" s="149"/>
      <c r="X169" s="150"/>
      <c r="AT169" s="145" t="s">
        <v>149</v>
      </c>
      <c r="AU169" s="145" t="s">
        <v>83</v>
      </c>
      <c r="AV169" s="11" t="s">
        <v>83</v>
      </c>
      <c r="AW169" s="11" t="s">
        <v>5</v>
      </c>
      <c r="AX169" s="11" t="s">
        <v>81</v>
      </c>
      <c r="AY169" s="145" t="s">
        <v>134</v>
      </c>
    </row>
    <row r="170" spans="2:65" s="1" customFormat="1" ht="24.2" customHeight="1">
      <c r="B170" s="31"/>
      <c r="C170" s="123" t="s">
        <v>342</v>
      </c>
      <c r="D170" s="123" t="s">
        <v>138</v>
      </c>
      <c r="E170" s="124" t="s">
        <v>579</v>
      </c>
      <c r="F170" s="125" t="s">
        <v>580</v>
      </c>
      <c r="G170" s="126" t="s">
        <v>273</v>
      </c>
      <c r="H170" s="127">
        <v>102.39</v>
      </c>
      <c r="I170" s="128"/>
      <c r="J170" s="128"/>
      <c r="K170" s="129">
        <f>ROUND(P170*H170,2)</f>
        <v>0</v>
      </c>
      <c r="L170" s="125" t="s">
        <v>142</v>
      </c>
      <c r="M170" s="31"/>
      <c r="N170" s="130" t="s">
        <v>29</v>
      </c>
      <c r="O170" s="131" t="s">
        <v>42</v>
      </c>
      <c r="P170" s="132">
        <f>I170+J170</f>
        <v>0</v>
      </c>
      <c r="Q170" s="132">
        <f>ROUND(I170*H170,2)</f>
        <v>0</v>
      </c>
      <c r="R170" s="132">
        <f>ROUND(J170*H170,2)</f>
        <v>0</v>
      </c>
      <c r="T170" s="133">
        <f>S170*H170</f>
        <v>0</v>
      </c>
      <c r="U170" s="133">
        <v>0</v>
      </c>
      <c r="V170" s="133">
        <f>U170*H170</f>
        <v>0</v>
      </c>
      <c r="W170" s="133">
        <v>0</v>
      </c>
      <c r="X170" s="134">
        <f>W170*H170</f>
        <v>0</v>
      </c>
      <c r="AR170" s="135" t="s">
        <v>137</v>
      </c>
      <c r="AT170" s="135" t="s">
        <v>138</v>
      </c>
      <c r="AU170" s="135" t="s">
        <v>83</v>
      </c>
      <c r="AY170" s="16" t="s">
        <v>134</v>
      </c>
      <c r="BE170" s="136">
        <f>IF(O170="základní",K170,0)</f>
        <v>0</v>
      </c>
      <c r="BF170" s="136">
        <f>IF(O170="snížená",K170,0)</f>
        <v>0</v>
      </c>
      <c r="BG170" s="136">
        <f>IF(O170="zákl. přenesená",K170,0)</f>
        <v>0</v>
      </c>
      <c r="BH170" s="136">
        <f>IF(O170="sníž. přenesená",K170,0)</f>
        <v>0</v>
      </c>
      <c r="BI170" s="136">
        <f>IF(O170="nulová",K170,0)</f>
        <v>0</v>
      </c>
      <c r="BJ170" s="16" t="s">
        <v>81</v>
      </c>
      <c r="BK170" s="136">
        <f>ROUND(P170*H170,2)</f>
        <v>0</v>
      </c>
      <c r="BL170" s="16" t="s">
        <v>137</v>
      </c>
      <c r="BM170" s="135" t="s">
        <v>581</v>
      </c>
    </row>
    <row r="171" spans="2:65" s="1" customFormat="1" ht="11.25">
      <c r="B171" s="31"/>
      <c r="D171" s="137" t="s">
        <v>144</v>
      </c>
      <c r="F171" s="138" t="s">
        <v>582</v>
      </c>
      <c r="I171" s="139"/>
      <c r="J171" s="139"/>
      <c r="M171" s="31"/>
      <c r="N171" s="140"/>
      <c r="X171" s="52"/>
      <c r="AT171" s="16" t="s">
        <v>144</v>
      </c>
      <c r="AU171" s="16" t="s">
        <v>83</v>
      </c>
    </row>
    <row r="172" spans="2:65" s="1" customFormat="1" ht="11.25">
      <c r="B172" s="31"/>
      <c r="D172" s="141" t="s">
        <v>145</v>
      </c>
      <c r="F172" s="142" t="s">
        <v>583</v>
      </c>
      <c r="I172" s="139"/>
      <c r="J172" s="139"/>
      <c r="M172" s="31"/>
      <c r="N172" s="140"/>
      <c r="X172" s="52"/>
      <c r="AT172" s="16" t="s">
        <v>145</v>
      </c>
      <c r="AU172" s="16" t="s">
        <v>83</v>
      </c>
    </row>
    <row r="173" spans="2:65" s="11" customFormat="1" ht="11.25">
      <c r="B173" s="144"/>
      <c r="D173" s="137" t="s">
        <v>149</v>
      </c>
      <c r="E173" s="145" t="s">
        <v>29</v>
      </c>
      <c r="F173" s="146" t="s">
        <v>584</v>
      </c>
      <c r="H173" s="147">
        <v>102.39</v>
      </c>
      <c r="I173" s="148"/>
      <c r="J173" s="148"/>
      <c r="M173" s="144"/>
      <c r="N173" s="149"/>
      <c r="X173" s="150"/>
      <c r="AT173" s="145" t="s">
        <v>149</v>
      </c>
      <c r="AU173" s="145" t="s">
        <v>83</v>
      </c>
      <c r="AV173" s="11" t="s">
        <v>83</v>
      </c>
      <c r="AW173" s="11" t="s">
        <v>5</v>
      </c>
      <c r="AX173" s="11" t="s">
        <v>81</v>
      </c>
      <c r="AY173" s="145" t="s">
        <v>134</v>
      </c>
    </row>
    <row r="174" spans="2:65" s="1" customFormat="1" ht="24">
      <c r="B174" s="31"/>
      <c r="C174" s="123" t="s">
        <v>348</v>
      </c>
      <c r="D174" s="123" t="s">
        <v>138</v>
      </c>
      <c r="E174" s="124" t="s">
        <v>585</v>
      </c>
      <c r="F174" s="125" t="s">
        <v>586</v>
      </c>
      <c r="G174" s="126" t="s">
        <v>273</v>
      </c>
      <c r="H174" s="127">
        <v>102.39</v>
      </c>
      <c r="I174" s="128"/>
      <c r="J174" s="128"/>
      <c r="K174" s="129">
        <f>ROUND(P174*H174,2)</f>
        <v>0</v>
      </c>
      <c r="L174" s="125" t="s">
        <v>142</v>
      </c>
      <c r="M174" s="31"/>
      <c r="N174" s="130" t="s">
        <v>29</v>
      </c>
      <c r="O174" s="131" t="s">
        <v>42</v>
      </c>
      <c r="P174" s="132">
        <f>I174+J174</f>
        <v>0</v>
      </c>
      <c r="Q174" s="132">
        <f>ROUND(I174*H174,2)</f>
        <v>0</v>
      </c>
      <c r="R174" s="132">
        <f>ROUND(J174*H174,2)</f>
        <v>0</v>
      </c>
      <c r="T174" s="133">
        <f>S174*H174</f>
        <v>0</v>
      </c>
      <c r="U174" s="133">
        <v>0.10100000000000001</v>
      </c>
      <c r="V174" s="133">
        <f>U174*H174</f>
        <v>10.341390000000001</v>
      </c>
      <c r="W174" s="133">
        <v>0</v>
      </c>
      <c r="X174" s="134">
        <f>W174*H174</f>
        <v>0</v>
      </c>
      <c r="AR174" s="135" t="s">
        <v>137</v>
      </c>
      <c r="AT174" s="135" t="s">
        <v>138</v>
      </c>
      <c r="AU174" s="135" t="s">
        <v>83</v>
      </c>
      <c r="AY174" s="16" t="s">
        <v>134</v>
      </c>
      <c r="BE174" s="136">
        <f>IF(O174="základní",K174,0)</f>
        <v>0</v>
      </c>
      <c r="BF174" s="136">
        <f>IF(O174="snížená",K174,0)</f>
        <v>0</v>
      </c>
      <c r="BG174" s="136">
        <f>IF(O174="zákl. přenesená",K174,0)</f>
        <v>0</v>
      </c>
      <c r="BH174" s="136">
        <f>IF(O174="sníž. přenesená",K174,0)</f>
        <v>0</v>
      </c>
      <c r="BI174" s="136">
        <f>IF(O174="nulová",K174,0)</f>
        <v>0</v>
      </c>
      <c r="BJ174" s="16" t="s">
        <v>81</v>
      </c>
      <c r="BK174" s="136">
        <f>ROUND(P174*H174,2)</f>
        <v>0</v>
      </c>
      <c r="BL174" s="16" t="s">
        <v>137</v>
      </c>
      <c r="BM174" s="135" t="s">
        <v>587</v>
      </c>
    </row>
    <row r="175" spans="2:65" s="1" customFormat="1" ht="19.5">
      <c r="B175" s="31"/>
      <c r="D175" s="137" t="s">
        <v>144</v>
      </c>
      <c r="F175" s="138" t="s">
        <v>588</v>
      </c>
      <c r="I175" s="139"/>
      <c r="J175" s="139"/>
      <c r="M175" s="31"/>
      <c r="N175" s="140"/>
      <c r="X175" s="52"/>
      <c r="AT175" s="16" t="s">
        <v>144</v>
      </c>
      <c r="AU175" s="16" t="s">
        <v>83</v>
      </c>
    </row>
    <row r="176" spans="2:65" s="1" customFormat="1" ht="11.25">
      <c r="B176" s="31"/>
      <c r="D176" s="141" t="s">
        <v>145</v>
      </c>
      <c r="F176" s="142" t="s">
        <v>589</v>
      </c>
      <c r="I176" s="139"/>
      <c r="J176" s="139"/>
      <c r="M176" s="31"/>
      <c r="N176" s="140"/>
      <c r="X176" s="52"/>
      <c r="AT176" s="16" t="s">
        <v>145</v>
      </c>
      <c r="AU176" s="16" t="s">
        <v>83</v>
      </c>
    </row>
    <row r="177" spans="2:65" s="11" customFormat="1" ht="11.25">
      <c r="B177" s="144"/>
      <c r="D177" s="137" t="s">
        <v>149</v>
      </c>
      <c r="E177" s="145" t="s">
        <v>29</v>
      </c>
      <c r="F177" s="146" t="s">
        <v>590</v>
      </c>
      <c r="H177" s="147">
        <v>102.39</v>
      </c>
      <c r="I177" s="148"/>
      <c r="J177" s="148"/>
      <c r="M177" s="144"/>
      <c r="N177" s="149"/>
      <c r="X177" s="150"/>
      <c r="AT177" s="145" t="s">
        <v>149</v>
      </c>
      <c r="AU177" s="145" t="s">
        <v>83</v>
      </c>
      <c r="AV177" s="11" t="s">
        <v>83</v>
      </c>
      <c r="AW177" s="11" t="s">
        <v>5</v>
      </c>
      <c r="AX177" s="11" t="s">
        <v>81</v>
      </c>
      <c r="AY177" s="145" t="s">
        <v>134</v>
      </c>
    </row>
    <row r="178" spans="2:65" s="1" customFormat="1" ht="24.2" customHeight="1">
      <c r="B178" s="31"/>
      <c r="C178" s="173" t="s">
        <v>360</v>
      </c>
      <c r="D178" s="173" t="s">
        <v>546</v>
      </c>
      <c r="E178" s="174" t="s">
        <v>591</v>
      </c>
      <c r="F178" s="175" t="s">
        <v>592</v>
      </c>
      <c r="G178" s="176" t="s">
        <v>273</v>
      </c>
      <c r="H178" s="177">
        <v>102.825</v>
      </c>
      <c r="I178" s="178"/>
      <c r="J178" s="179"/>
      <c r="K178" s="180">
        <f>ROUND(P178*H178,2)</f>
        <v>0</v>
      </c>
      <c r="L178" s="175" t="s">
        <v>142</v>
      </c>
      <c r="M178" s="181"/>
      <c r="N178" s="182" t="s">
        <v>29</v>
      </c>
      <c r="O178" s="131" t="s">
        <v>42</v>
      </c>
      <c r="P178" s="132">
        <f>I178+J178</f>
        <v>0</v>
      </c>
      <c r="Q178" s="132">
        <f>ROUND(I178*H178,2)</f>
        <v>0</v>
      </c>
      <c r="R178" s="132">
        <f>ROUND(J178*H178,2)</f>
        <v>0</v>
      </c>
      <c r="T178" s="133">
        <f>S178*H178</f>
        <v>0</v>
      </c>
      <c r="U178" s="133">
        <v>0.13200000000000001</v>
      </c>
      <c r="V178" s="133">
        <f>U178*H178</f>
        <v>13.572900000000001</v>
      </c>
      <c r="W178" s="133">
        <v>0</v>
      </c>
      <c r="X178" s="134">
        <f>W178*H178</f>
        <v>0</v>
      </c>
      <c r="AR178" s="135" t="s">
        <v>185</v>
      </c>
      <c r="AT178" s="135" t="s">
        <v>546</v>
      </c>
      <c r="AU178" s="135" t="s">
        <v>83</v>
      </c>
      <c r="AY178" s="16" t="s">
        <v>134</v>
      </c>
      <c r="BE178" s="136">
        <f>IF(O178="základní",K178,0)</f>
        <v>0</v>
      </c>
      <c r="BF178" s="136">
        <f>IF(O178="snížená",K178,0)</f>
        <v>0</v>
      </c>
      <c r="BG178" s="136">
        <f>IF(O178="zákl. přenesená",K178,0)</f>
        <v>0</v>
      </c>
      <c r="BH178" s="136">
        <f>IF(O178="sníž. přenesená",K178,0)</f>
        <v>0</v>
      </c>
      <c r="BI178" s="136">
        <f>IF(O178="nulová",K178,0)</f>
        <v>0</v>
      </c>
      <c r="BJ178" s="16" t="s">
        <v>81</v>
      </c>
      <c r="BK178" s="136">
        <f>ROUND(P178*H178,2)</f>
        <v>0</v>
      </c>
      <c r="BL178" s="16" t="s">
        <v>137</v>
      </c>
      <c r="BM178" s="135" t="s">
        <v>593</v>
      </c>
    </row>
    <row r="179" spans="2:65" s="1" customFormat="1" ht="11.25">
      <c r="B179" s="31"/>
      <c r="D179" s="137" t="s">
        <v>144</v>
      </c>
      <c r="F179" s="138" t="s">
        <v>592</v>
      </c>
      <c r="I179" s="139"/>
      <c r="J179" s="139"/>
      <c r="M179" s="31"/>
      <c r="N179" s="140"/>
      <c r="X179" s="52"/>
      <c r="AT179" s="16" t="s">
        <v>144</v>
      </c>
      <c r="AU179" s="16" t="s">
        <v>83</v>
      </c>
    </row>
    <row r="180" spans="2:65" s="11" customFormat="1" ht="11.25">
      <c r="B180" s="144"/>
      <c r="D180" s="137" t="s">
        <v>149</v>
      </c>
      <c r="E180" s="145" t="s">
        <v>29</v>
      </c>
      <c r="F180" s="146" t="s">
        <v>594</v>
      </c>
      <c r="H180" s="147">
        <v>99.83</v>
      </c>
      <c r="I180" s="148"/>
      <c r="J180" s="148"/>
      <c r="M180" s="144"/>
      <c r="N180" s="149"/>
      <c r="X180" s="150"/>
      <c r="AT180" s="145" t="s">
        <v>149</v>
      </c>
      <c r="AU180" s="145" t="s">
        <v>83</v>
      </c>
      <c r="AV180" s="11" t="s">
        <v>83</v>
      </c>
      <c r="AW180" s="11" t="s">
        <v>5</v>
      </c>
      <c r="AX180" s="11" t="s">
        <v>81</v>
      </c>
      <c r="AY180" s="145" t="s">
        <v>134</v>
      </c>
    </row>
    <row r="181" spans="2:65" s="11" customFormat="1" ht="11.25">
      <c r="B181" s="144"/>
      <c r="D181" s="137" t="s">
        <v>149</v>
      </c>
      <c r="F181" s="146" t="s">
        <v>595</v>
      </c>
      <c r="H181" s="147">
        <v>102.825</v>
      </c>
      <c r="I181" s="148"/>
      <c r="J181" s="148"/>
      <c r="M181" s="144"/>
      <c r="N181" s="149"/>
      <c r="X181" s="150"/>
      <c r="AT181" s="145" t="s">
        <v>149</v>
      </c>
      <c r="AU181" s="145" t="s">
        <v>83</v>
      </c>
      <c r="AV181" s="11" t="s">
        <v>83</v>
      </c>
      <c r="AW181" s="11" t="s">
        <v>4</v>
      </c>
      <c r="AX181" s="11" t="s">
        <v>81</v>
      </c>
      <c r="AY181" s="145" t="s">
        <v>134</v>
      </c>
    </row>
    <row r="182" spans="2:65" s="1" customFormat="1" ht="24.2" customHeight="1">
      <c r="B182" s="31"/>
      <c r="C182" s="173" t="s">
        <v>369</v>
      </c>
      <c r="D182" s="173" t="s">
        <v>546</v>
      </c>
      <c r="E182" s="174" t="s">
        <v>596</v>
      </c>
      <c r="F182" s="175" t="s">
        <v>597</v>
      </c>
      <c r="G182" s="176" t="s">
        <v>273</v>
      </c>
      <c r="H182" s="177">
        <v>2.637</v>
      </c>
      <c r="I182" s="178"/>
      <c r="J182" s="179"/>
      <c r="K182" s="180">
        <f>ROUND(P182*H182,2)</f>
        <v>0</v>
      </c>
      <c r="L182" s="175" t="s">
        <v>142</v>
      </c>
      <c r="M182" s="181"/>
      <c r="N182" s="182" t="s">
        <v>29</v>
      </c>
      <c r="O182" s="131" t="s">
        <v>42</v>
      </c>
      <c r="P182" s="132">
        <f>I182+J182</f>
        <v>0</v>
      </c>
      <c r="Q182" s="132">
        <f>ROUND(I182*H182,2)</f>
        <v>0</v>
      </c>
      <c r="R182" s="132">
        <f>ROUND(J182*H182,2)</f>
        <v>0</v>
      </c>
      <c r="T182" s="133">
        <f>S182*H182</f>
        <v>0</v>
      </c>
      <c r="U182" s="133">
        <v>0.13100000000000001</v>
      </c>
      <c r="V182" s="133">
        <f>U182*H182</f>
        <v>0.345447</v>
      </c>
      <c r="W182" s="133">
        <v>0</v>
      </c>
      <c r="X182" s="134">
        <f>W182*H182</f>
        <v>0</v>
      </c>
      <c r="AR182" s="135" t="s">
        <v>185</v>
      </c>
      <c r="AT182" s="135" t="s">
        <v>546</v>
      </c>
      <c r="AU182" s="135" t="s">
        <v>83</v>
      </c>
      <c r="AY182" s="16" t="s">
        <v>134</v>
      </c>
      <c r="BE182" s="136">
        <f>IF(O182="základní",K182,0)</f>
        <v>0</v>
      </c>
      <c r="BF182" s="136">
        <f>IF(O182="snížená",K182,0)</f>
        <v>0</v>
      </c>
      <c r="BG182" s="136">
        <f>IF(O182="zákl. přenesená",K182,0)</f>
        <v>0</v>
      </c>
      <c r="BH182" s="136">
        <f>IF(O182="sníž. přenesená",K182,0)</f>
        <v>0</v>
      </c>
      <c r="BI182" s="136">
        <f>IF(O182="nulová",K182,0)</f>
        <v>0</v>
      </c>
      <c r="BJ182" s="16" t="s">
        <v>81</v>
      </c>
      <c r="BK182" s="136">
        <f>ROUND(P182*H182,2)</f>
        <v>0</v>
      </c>
      <c r="BL182" s="16" t="s">
        <v>137</v>
      </c>
      <c r="BM182" s="135" t="s">
        <v>598</v>
      </c>
    </row>
    <row r="183" spans="2:65" s="1" customFormat="1" ht="11.25">
      <c r="B183" s="31"/>
      <c r="D183" s="137" t="s">
        <v>144</v>
      </c>
      <c r="F183" s="138" t="s">
        <v>597</v>
      </c>
      <c r="I183" s="139"/>
      <c r="J183" s="139"/>
      <c r="M183" s="31"/>
      <c r="N183" s="140"/>
      <c r="X183" s="52"/>
      <c r="AT183" s="16" t="s">
        <v>144</v>
      </c>
      <c r="AU183" s="16" t="s">
        <v>83</v>
      </c>
    </row>
    <row r="184" spans="2:65" s="11" customFormat="1" ht="11.25">
      <c r="B184" s="144"/>
      <c r="D184" s="137" t="s">
        <v>149</v>
      </c>
      <c r="E184" s="145" t="s">
        <v>29</v>
      </c>
      <c r="F184" s="146" t="s">
        <v>599</v>
      </c>
      <c r="H184" s="147">
        <v>2.56</v>
      </c>
      <c r="I184" s="148"/>
      <c r="J184" s="148"/>
      <c r="M184" s="144"/>
      <c r="N184" s="149"/>
      <c r="X184" s="150"/>
      <c r="AT184" s="145" t="s">
        <v>149</v>
      </c>
      <c r="AU184" s="145" t="s">
        <v>83</v>
      </c>
      <c r="AV184" s="11" t="s">
        <v>83</v>
      </c>
      <c r="AW184" s="11" t="s">
        <v>5</v>
      </c>
      <c r="AX184" s="11" t="s">
        <v>81</v>
      </c>
      <c r="AY184" s="145" t="s">
        <v>134</v>
      </c>
    </row>
    <row r="185" spans="2:65" s="11" customFormat="1" ht="11.25">
      <c r="B185" s="144"/>
      <c r="D185" s="137" t="s">
        <v>149</v>
      </c>
      <c r="F185" s="146" t="s">
        <v>600</v>
      </c>
      <c r="H185" s="147">
        <v>2.637</v>
      </c>
      <c r="I185" s="148"/>
      <c r="J185" s="148"/>
      <c r="M185" s="144"/>
      <c r="N185" s="149"/>
      <c r="X185" s="150"/>
      <c r="AT185" s="145" t="s">
        <v>149</v>
      </c>
      <c r="AU185" s="145" t="s">
        <v>83</v>
      </c>
      <c r="AV185" s="11" t="s">
        <v>83</v>
      </c>
      <c r="AW185" s="11" t="s">
        <v>4</v>
      </c>
      <c r="AX185" s="11" t="s">
        <v>81</v>
      </c>
      <c r="AY185" s="145" t="s">
        <v>134</v>
      </c>
    </row>
    <row r="186" spans="2:65" s="10" customFormat="1" ht="22.9" customHeight="1">
      <c r="B186" s="112"/>
      <c r="D186" s="113" t="s">
        <v>72</v>
      </c>
      <c r="E186" s="158" t="s">
        <v>192</v>
      </c>
      <c r="F186" s="158" t="s">
        <v>383</v>
      </c>
      <c r="I186" s="115"/>
      <c r="J186" s="115"/>
      <c r="K186" s="159">
        <f>BK186</f>
        <v>0</v>
      </c>
      <c r="M186" s="112"/>
      <c r="N186" s="117"/>
      <c r="Q186" s="118">
        <f>SUM(Q187:Q225)</f>
        <v>0</v>
      </c>
      <c r="R186" s="118">
        <f>SUM(R187:R225)</f>
        <v>0</v>
      </c>
      <c r="T186" s="119">
        <f>SUM(T187:T225)</f>
        <v>0</v>
      </c>
      <c r="V186" s="119">
        <f>SUM(V187:V225)</f>
        <v>29.104114920000001</v>
      </c>
      <c r="X186" s="120">
        <f>SUM(X187:X225)</f>
        <v>2.2246000000000001</v>
      </c>
      <c r="AR186" s="113" t="s">
        <v>81</v>
      </c>
      <c r="AT186" s="121" t="s">
        <v>72</v>
      </c>
      <c r="AU186" s="121" t="s">
        <v>81</v>
      </c>
      <c r="AY186" s="113" t="s">
        <v>134</v>
      </c>
      <c r="BK186" s="122">
        <f>SUM(BK187:BK225)</f>
        <v>0</v>
      </c>
    </row>
    <row r="187" spans="2:65" s="1" customFormat="1" ht="24.2" customHeight="1">
      <c r="B187" s="31"/>
      <c r="C187" s="123" t="s">
        <v>8</v>
      </c>
      <c r="D187" s="123" t="s">
        <v>138</v>
      </c>
      <c r="E187" s="124" t="s">
        <v>601</v>
      </c>
      <c r="F187" s="125" t="s">
        <v>602</v>
      </c>
      <c r="G187" s="126" t="s">
        <v>241</v>
      </c>
      <c r="H187" s="127">
        <v>4.5</v>
      </c>
      <c r="I187" s="128"/>
      <c r="J187" s="128"/>
      <c r="K187" s="129">
        <f>ROUND(P187*H187,2)</f>
        <v>0</v>
      </c>
      <c r="L187" s="125" t="s">
        <v>142</v>
      </c>
      <c r="M187" s="31"/>
      <c r="N187" s="130" t="s">
        <v>29</v>
      </c>
      <c r="O187" s="131" t="s">
        <v>42</v>
      </c>
      <c r="P187" s="132">
        <f>I187+J187</f>
        <v>0</v>
      </c>
      <c r="Q187" s="132">
        <f>ROUND(I187*H187,2)</f>
        <v>0</v>
      </c>
      <c r="R187" s="132">
        <f>ROUND(J187*H187,2)</f>
        <v>0</v>
      </c>
      <c r="T187" s="133">
        <f>S187*H187</f>
        <v>0</v>
      </c>
      <c r="U187" s="133">
        <v>2.027E-2</v>
      </c>
      <c r="V187" s="133">
        <f>U187*H187</f>
        <v>9.1215000000000004E-2</v>
      </c>
      <c r="W187" s="133">
        <v>0</v>
      </c>
      <c r="X187" s="134">
        <f>W187*H187</f>
        <v>0</v>
      </c>
      <c r="AR187" s="135" t="s">
        <v>137</v>
      </c>
      <c r="AT187" s="135" t="s">
        <v>138</v>
      </c>
      <c r="AU187" s="135" t="s">
        <v>83</v>
      </c>
      <c r="AY187" s="16" t="s">
        <v>134</v>
      </c>
      <c r="BE187" s="136">
        <f>IF(O187="základní",K187,0)</f>
        <v>0</v>
      </c>
      <c r="BF187" s="136">
        <f>IF(O187="snížená",K187,0)</f>
        <v>0</v>
      </c>
      <c r="BG187" s="136">
        <f>IF(O187="zákl. přenesená",K187,0)</f>
        <v>0</v>
      </c>
      <c r="BH187" s="136">
        <f>IF(O187="sníž. přenesená",K187,0)</f>
        <v>0</v>
      </c>
      <c r="BI187" s="136">
        <f>IF(O187="nulová",K187,0)</f>
        <v>0</v>
      </c>
      <c r="BJ187" s="16" t="s">
        <v>81</v>
      </c>
      <c r="BK187" s="136">
        <f>ROUND(P187*H187,2)</f>
        <v>0</v>
      </c>
      <c r="BL187" s="16" t="s">
        <v>137</v>
      </c>
      <c r="BM187" s="135" t="s">
        <v>603</v>
      </c>
    </row>
    <row r="188" spans="2:65" s="1" customFormat="1" ht="11.25">
      <c r="B188" s="31"/>
      <c r="D188" s="137" t="s">
        <v>144</v>
      </c>
      <c r="F188" s="138" t="s">
        <v>604</v>
      </c>
      <c r="I188" s="139"/>
      <c r="J188" s="139"/>
      <c r="M188" s="31"/>
      <c r="N188" s="140"/>
      <c r="X188" s="52"/>
      <c r="AT188" s="16" t="s">
        <v>144</v>
      </c>
      <c r="AU188" s="16" t="s">
        <v>83</v>
      </c>
    </row>
    <row r="189" spans="2:65" s="1" customFormat="1" ht="11.25">
      <c r="B189" s="31"/>
      <c r="D189" s="141" t="s">
        <v>145</v>
      </c>
      <c r="F189" s="142" t="s">
        <v>605</v>
      </c>
      <c r="I189" s="139"/>
      <c r="J189" s="139"/>
      <c r="M189" s="31"/>
      <c r="N189" s="140"/>
      <c r="X189" s="52"/>
      <c r="AT189" s="16" t="s">
        <v>145</v>
      </c>
      <c r="AU189" s="16" t="s">
        <v>83</v>
      </c>
    </row>
    <row r="190" spans="2:65" s="11" customFormat="1" ht="11.25">
      <c r="B190" s="144"/>
      <c r="D190" s="137" t="s">
        <v>149</v>
      </c>
      <c r="E190" s="145" t="s">
        <v>29</v>
      </c>
      <c r="F190" s="146" t="s">
        <v>606</v>
      </c>
      <c r="H190" s="147">
        <v>4.5</v>
      </c>
      <c r="I190" s="148"/>
      <c r="J190" s="148"/>
      <c r="M190" s="144"/>
      <c r="N190" s="149"/>
      <c r="X190" s="150"/>
      <c r="AT190" s="145" t="s">
        <v>149</v>
      </c>
      <c r="AU190" s="145" t="s">
        <v>83</v>
      </c>
      <c r="AV190" s="11" t="s">
        <v>83</v>
      </c>
      <c r="AW190" s="11" t="s">
        <v>5</v>
      </c>
      <c r="AX190" s="11" t="s">
        <v>81</v>
      </c>
      <c r="AY190" s="145" t="s">
        <v>134</v>
      </c>
    </row>
    <row r="191" spans="2:65" s="1" customFormat="1" ht="24.2" customHeight="1">
      <c r="B191" s="31"/>
      <c r="C191" s="123" t="s">
        <v>384</v>
      </c>
      <c r="D191" s="123" t="s">
        <v>138</v>
      </c>
      <c r="E191" s="124" t="s">
        <v>607</v>
      </c>
      <c r="F191" s="125" t="s">
        <v>608</v>
      </c>
      <c r="G191" s="126" t="s">
        <v>241</v>
      </c>
      <c r="H191" s="127">
        <v>45</v>
      </c>
      <c r="I191" s="128"/>
      <c r="J191" s="128"/>
      <c r="K191" s="129">
        <f>ROUND(P191*H191,2)</f>
        <v>0</v>
      </c>
      <c r="L191" s="125" t="s">
        <v>142</v>
      </c>
      <c r="M191" s="31"/>
      <c r="N191" s="130" t="s">
        <v>29</v>
      </c>
      <c r="O191" s="131" t="s">
        <v>42</v>
      </c>
      <c r="P191" s="132">
        <f>I191+J191</f>
        <v>0</v>
      </c>
      <c r="Q191" s="132">
        <f>ROUND(I191*H191,2)</f>
        <v>0</v>
      </c>
      <c r="R191" s="132">
        <f>ROUND(J191*H191,2)</f>
        <v>0</v>
      </c>
      <c r="T191" s="133">
        <f>S191*H191</f>
        <v>0</v>
      </c>
      <c r="U191" s="133">
        <v>0.20219000000000001</v>
      </c>
      <c r="V191" s="133">
        <f>U191*H191</f>
        <v>9.0985500000000012</v>
      </c>
      <c r="W191" s="133">
        <v>0</v>
      </c>
      <c r="X191" s="134">
        <f>W191*H191</f>
        <v>0</v>
      </c>
      <c r="AR191" s="135" t="s">
        <v>137</v>
      </c>
      <c r="AT191" s="135" t="s">
        <v>138</v>
      </c>
      <c r="AU191" s="135" t="s">
        <v>83</v>
      </c>
      <c r="AY191" s="16" t="s">
        <v>134</v>
      </c>
      <c r="BE191" s="136">
        <f>IF(O191="základní",K191,0)</f>
        <v>0</v>
      </c>
      <c r="BF191" s="136">
        <f>IF(O191="snížená",K191,0)</f>
        <v>0</v>
      </c>
      <c r="BG191" s="136">
        <f>IF(O191="zákl. přenesená",K191,0)</f>
        <v>0</v>
      </c>
      <c r="BH191" s="136">
        <f>IF(O191="sníž. přenesená",K191,0)</f>
        <v>0</v>
      </c>
      <c r="BI191" s="136">
        <f>IF(O191="nulová",K191,0)</f>
        <v>0</v>
      </c>
      <c r="BJ191" s="16" t="s">
        <v>81</v>
      </c>
      <c r="BK191" s="136">
        <f>ROUND(P191*H191,2)</f>
        <v>0</v>
      </c>
      <c r="BL191" s="16" t="s">
        <v>137</v>
      </c>
      <c r="BM191" s="135" t="s">
        <v>609</v>
      </c>
    </row>
    <row r="192" spans="2:65" s="1" customFormat="1" ht="19.5">
      <c r="B192" s="31"/>
      <c r="D192" s="137" t="s">
        <v>144</v>
      </c>
      <c r="F192" s="138" t="s">
        <v>610</v>
      </c>
      <c r="I192" s="139"/>
      <c r="J192" s="139"/>
      <c r="M192" s="31"/>
      <c r="N192" s="140"/>
      <c r="X192" s="52"/>
      <c r="AT192" s="16" t="s">
        <v>144</v>
      </c>
      <c r="AU192" s="16" t="s">
        <v>83</v>
      </c>
    </row>
    <row r="193" spans="2:65" s="1" customFormat="1" ht="11.25">
      <c r="B193" s="31"/>
      <c r="D193" s="141" t="s">
        <v>145</v>
      </c>
      <c r="F193" s="142" t="s">
        <v>611</v>
      </c>
      <c r="I193" s="139"/>
      <c r="J193" s="139"/>
      <c r="M193" s="31"/>
      <c r="N193" s="140"/>
      <c r="X193" s="52"/>
      <c r="AT193" s="16" t="s">
        <v>145</v>
      </c>
      <c r="AU193" s="16" t="s">
        <v>83</v>
      </c>
    </row>
    <row r="194" spans="2:65" s="11" customFormat="1" ht="11.25">
      <c r="B194" s="144"/>
      <c r="D194" s="137" t="s">
        <v>149</v>
      </c>
      <c r="E194" s="145" t="s">
        <v>29</v>
      </c>
      <c r="F194" s="146" t="s">
        <v>612</v>
      </c>
      <c r="H194" s="147">
        <v>45</v>
      </c>
      <c r="I194" s="148"/>
      <c r="J194" s="148"/>
      <c r="M194" s="144"/>
      <c r="N194" s="149"/>
      <c r="X194" s="150"/>
      <c r="AT194" s="145" t="s">
        <v>149</v>
      </c>
      <c r="AU194" s="145" t="s">
        <v>83</v>
      </c>
      <c r="AV194" s="11" t="s">
        <v>83</v>
      </c>
      <c r="AW194" s="11" t="s">
        <v>5</v>
      </c>
      <c r="AX194" s="11" t="s">
        <v>81</v>
      </c>
      <c r="AY194" s="145" t="s">
        <v>134</v>
      </c>
    </row>
    <row r="195" spans="2:65" s="1" customFormat="1" ht="24.2" customHeight="1">
      <c r="B195" s="31"/>
      <c r="C195" s="173" t="s">
        <v>394</v>
      </c>
      <c r="D195" s="173" t="s">
        <v>546</v>
      </c>
      <c r="E195" s="174" t="s">
        <v>613</v>
      </c>
      <c r="F195" s="175" t="s">
        <v>614</v>
      </c>
      <c r="G195" s="176" t="s">
        <v>241</v>
      </c>
      <c r="H195" s="177">
        <v>45.9</v>
      </c>
      <c r="I195" s="178"/>
      <c r="J195" s="179"/>
      <c r="K195" s="180">
        <f>ROUND(P195*H195,2)</f>
        <v>0</v>
      </c>
      <c r="L195" s="175" t="s">
        <v>142</v>
      </c>
      <c r="M195" s="181"/>
      <c r="N195" s="182" t="s">
        <v>29</v>
      </c>
      <c r="O195" s="131" t="s">
        <v>42</v>
      </c>
      <c r="P195" s="132">
        <f>I195+J195</f>
        <v>0</v>
      </c>
      <c r="Q195" s="132">
        <f>ROUND(I195*H195,2)</f>
        <v>0</v>
      </c>
      <c r="R195" s="132">
        <f>ROUND(J195*H195,2)</f>
        <v>0</v>
      </c>
      <c r="T195" s="133">
        <f>S195*H195</f>
        <v>0</v>
      </c>
      <c r="U195" s="133">
        <v>0.08</v>
      </c>
      <c r="V195" s="133">
        <f>U195*H195</f>
        <v>3.6720000000000002</v>
      </c>
      <c r="W195" s="133">
        <v>0</v>
      </c>
      <c r="X195" s="134">
        <f>W195*H195</f>
        <v>0</v>
      </c>
      <c r="AR195" s="135" t="s">
        <v>185</v>
      </c>
      <c r="AT195" s="135" t="s">
        <v>546</v>
      </c>
      <c r="AU195" s="135" t="s">
        <v>83</v>
      </c>
      <c r="AY195" s="16" t="s">
        <v>134</v>
      </c>
      <c r="BE195" s="136">
        <f>IF(O195="základní",K195,0)</f>
        <v>0</v>
      </c>
      <c r="BF195" s="136">
        <f>IF(O195="snížená",K195,0)</f>
        <v>0</v>
      </c>
      <c r="BG195" s="136">
        <f>IF(O195="zákl. přenesená",K195,0)</f>
        <v>0</v>
      </c>
      <c r="BH195" s="136">
        <f>IF(O195="sníž. přenesená",K195,0)</f>
        <v>0</v>
      </c>
      <c r="BI195" s="136">
        <f>IF(O195="nulová",K195,0)</f>
        <v>0</v>
      </c>
      <c r="BJ195" s="16" t="s">
        <v>81</v>
      </c>
      <c r="BK195" s="136">
        <f>ROUND(P195*H195,2)</f>
        <v>0</v>
      </c>
      <c r="BL195" s="16" t="s">
        <v>137</v>
      </c>
      <c r="BM195" s="135" t="s">
        <v>615</v>
      </c>
    </row>
    <row r="196" spans="2:65" s="1" customFormat="1" ht="11.25">
      <c r="B196" s="31"/>
      <c r="D196" s="137" t="s">
        <v>144</v>
      </c>
      <c r="F196" s="138" t="s">
        <v>614</v>
      </c>
      <c r="I196" s="139"/>
      <c r="J196" s="139"/>
      <c r="M196" s="31"/>
      <c r="N196" s="140"/>
      <c r="X196" s="52"/>
      <c r="AT196" s="16" t="s">
        <v>144</v>
      </c>
      <c r="AU196" s="16" t="s">
        <v>83</v>
      </c>
    </row>
    <row r="197" spans="2:65" s="11" customFormat="1" ht="11.25">
      <c r="B197" s="144"/>
      <c r="D197" s="137" t="s">
        <v>149</v>
      </c>
      <c r="E197" s="145" t="s">
        <v>29</v>
      </c>
      <c r="F197" s="146" t="s">
        <v>616</v>
      </c>
      <c r="H197" s="147">
        <v>45</v>
      </c>
      <c r="I197" s="148"/>
      <c r="J197" s="148"/>
      <c r="M197" s="144"/>
      <c r="N197" s="149"/>
      <c r="X197" s="150"/>
      <c r="AT197" s="145" t="s">
        <v>149</v>
      </c>
      <c r="AU197" s="145" t="s">
        <v>83</v>
      </c>
      <c r="AV197" s="11" t="s">
        <v>83</v>
      </c>
      <c r="AW197" s="11" t="s">
        <v>5</v>
      </c>
      <c r="AX197" s="11" t="s">
        <v>81</v>
      </c>
      <c r="AY197" s="145" t="s">
        <v>134</v>
      </c>
    </row>
    <row r="198" spans="2:65" s="11" customFormat="1" ht="11.25">
      <c r="B198" s="144"/>
      <c r="D198" s="137" t="s">
        <v>149</v>
      </c>
      <c r="F198" s="146" t="s">
        <v>617</v>
      </c>
      <c r="H198" s="147">
        <v>45.9</v>
      </c>
      <c r="I198" s="148"/>
      <c r="J198" s="148"/>
      <c r="M198" s="144"/>
      <c r="N198" s="149"/>
      <c r="X198" s="150"/>
      <c r="AT198" s="145" t="s">
        <v>149</v>
      </c>
      <c r="AU198" s="145" t="s">
        <v>83</v>
      </c>
      <c r="AV198" s="11" t="s">
        <v>83</v>
      </c>
      <c r="AW198" s="11" t="s">
        <v>4</v>
      </c>
      <c r="AX198" s="11" t="s">
        <v>81</v>
      </c>
      <c r="AY198" s="145" t="s">
        <v>134</v>
      </c>
    </row>
    <row r="199" spans="2:65" s="1" customFormat="1" ht="24.2" customHeight="1">
      <c r="B199" s="31"/>
      <c r="C199" s="123" t="s">
        <v>401</v>
      </c>
      <c r="D199" s="123" t="s">
        <v>138</v>
      </c>
      <c r="E199" s="124" t="s">
        <v>618</v>
      </c>
      <c r="F199" s="125" t="s">
        <v>619</v>
      </c>
      <c r="G199" s="126" t="s">
        <v>241</v>
      </c>
      <c r="H199" s="127">
        <v>13.75</v>
      </c>
      <c r="I199" s="128"/>
      <c r="J199" s="128"/>
      <c r="K199" s="129">
        <f>ROUND(P199*H199,2)</f>
        <v>0</v>
      </c>
      <c r="L199" s="125" t="s">
        <v>142</v>
      </c>
      <c r="M199" s="31"/>
      <c r="N199" s="130" t="s">
        <v>29</v>
      </c>
      <c r="O199" s="131" t="s">
        <v>42</v>
      </c>
      <c r="P199" s="132">
        <f>I199+J199</f>
        <v>0</v>
      </c>
      <c r="Q199" s="132">
        <f>ROUND(I199*H199,2)</f>
        <v>0</v>
      </c>
      <c r="R199" s="132">
        <f>ROUND(J199*H199,2)</f>
        <v>0</v>
      </c>
      <c r="T199" s="133">
        <f>S199*H199</f>
        <v>0</v>
      </c>
      <c r="U199" s="133">
        <v>8.5760000000000003E-2</v>
      </c>
      <c r="V199" s="133">
        <f>U199*H199</f>
        <v>1.1792</v>
      </c>
      <c r="W199" s="133">
        <v>0</v>
      </c>
      <c r="X199" s="134">
        <f>W199*H199</f>
        <v>0</v>
      </c>
      <c r="AR199" s="135" t="s">
        <v>137</v>
      </c>
      <c r="AT199" s="135" t="s">
        <v>138</v>
      </c>
      <c r="AU199" s="135" t="s">
        <v>83</v>
      </c>
      <c r="AY199" s="16" t="s">
        <v>134</v>
      </c>
      <c r="BE199" s="136">
        <f>IF(O199="základní",K199,0)</f>
        <v>0</v>
      </c>
      <c r="BF199" s="136">
        <f>IF(O199="snížená",K199,0)</f>
        <v>0</v>
      </c>
      <c r="BG199" s="136">
        <f>IF(O199="zákl. přenesená",K199,0)</f>
        <v>0</v>
      </c>
      <c r="BH199" s="136">
        <f>IF(O199="sníž. přenesená",K199,0)</f>
        <v>0</v>
      </c>
      <c r="BI199" s="136">
        <f>IF(O199="nulová",K199,0)</f>
        <v>0</v>
      </c>
      <c r="BJ199" s="16" t="s">
        <v>81</v>
      </c>
      <c r="BK199" s="136">
        <f>ROUND(P199*H199,2)</f>
        <v>0</v>
      </c>
      <c r="BL199" s="16" t="s">
        <v>137</v>
      </c>
      <c r="BM199" s="135" t="s">
        <v>620</v>
      </c>
    </row>
    <row r="200" spans="2:65" s="1" customFormat="1" ht="19.5">
      <c r="B200" s="31"/>
      <c r="D200" s="137" t="s">
        <v>144</v>
      </c>
      <c r="F200" s="138" t="s">
        <v>621</v>
      </c>
      <c r="I200" s="139"/>
      <c r="J200" s="139"/>
      <c r="M200" s="31"/>
      <c r="N200" s="140"/>
      <c r="X200" s="52"/>
      <c r="AT200" s="16" t="s">
        <v>144</v>
      </c>
      <c r="AU200" s="16" t="s">
        <v>83</v>
      </c>
    </row>
    <row r="201" spans="2:65" s="1" customFormat="1" ht="11.25">
      <c r="B201" s="31"/>
      <c r="D201" s="141" t="s">
        <v>145</v>
      </c>
      <c r="F201" s="142" t="s">
        <v>622</v>
      </c>
      <c r="I201" s="139"/>
      <c r="J201" s="139"/>
      <c r="M201" s="31"/>
      <c r="N201" s="140"/>
      <c r="X201" s="52"/>
      <c r="AT201" s="16" t="s">
        <v>145</v>
      </c>
      <c r="AU201" s="16" t="s">
        <v>83</v>
      </c>
    </row>
    <row r="202" spans="2:65" s="11" customFormat="1" ht="11.25">
      <c r="B202" s="144"/>
      <c r="D202" s="137" t="s">
        <v>149</v>
      </c>
      <c r="E202" s="145" t="s">
        <v>29</v>
      </c>
      <c r="F202" s="146" t="s">
        <v>623</v>
      </c>
      <c r="H202" s="147">
        <v>13.75</v>
      </c>
      <c r="I202" s="148"/>
      <c r="J202" s="148"/>
      <c r="M202" s="144"/>
      <c r="N202" s="149"/>
      <c r="X202" s="150"/>
      <c r="AT202" s="145" t="s">
        <v>149</v>
      </c>
      <c r="AU202" s="145" t="s">
        <v>83</v>
      </c>
      <c r="AV202" s="11" t="s">
        <v>83</v>
      </c>
      <c r="AW202" s="11" t="s">
        <v>5</v>
      </c>
      <c r="AX202" s="11" t="s">
        <v>81</v>
      </c>
      <c r="AY202" s="145" t="s">
        <v>134</v>
      </c>
    </row>
    <row r="203" spans="2:65" s="1" customFormat="1" ht="24.2" customHeight="1">
      <c r="B203" s="31"/>
      <c r="C203" s="173" t="s">
        <v>408</v>
      </c>
      <c r="D203" s="173" t="s">
        <v>546</v>
      </c>
      <c r="E203" s="174" t="s">
        <v>624</v>
      </c>
      <c r="F203" s="175" t="s">
        <v>625</v>
      </c>
      <c r="G203" s="176" t="s">
        <v>241</v>
      </c>
      <c r="H203" s="177">
        <v>2.2949999999999999</v>
      </c>
      <c r="I203" s="178"/>
      <c r="J203" s="179"/>
      <c r="K203" s="180">
        <f>ROUND(P203*H203,2)</f>
        <v>0</v>
      </c>
      <c r="L203" s="175" t="s">
        <v>142</v>
      </c>
      <c r="M203" s="181"/>
      <c r="N203" s="182" t="s">
        <v>29</v>
      </c>
      <c r="O203" s="131" t="s">
        <v>42</v>
      </c>
      <c r="P203" s="132">
        <f>I203+J203</f>
        <v>0</v>
      </c>
      <c r="Q203" s="132">
        <f>ROUND(I203*H203,2)</f>
        <v>0</v>
      </c>
      <c r="R203" s="132">
        <f>ROUND(J203*H203,2)</f>
        <v>0</v>
      </c>
      <c r="T203" s="133">
        <f>S203*H203</f>
        <v>0</v>
      </c>
      <c r="U203" s="133">
        <v>0</v>
      </c>
      <c r="V203" s="133">
        <f>U203*H203</f>
        <v>0</v>
      </c>
      <c r="W203" s="133">
        <v>0</v>
      </c>
      <c r="X203" s="134">
        <f>W203*H203</f>
        <v>0</v>
      </c>
      <c r="AR203" s="135" t="s">
        <v>185</v>
      </c>
      <c r="AT203" s="135" t="s">
        <v>546</v>
      </c>
      <c r="AU203" s="135" t="s">
        <v>83</v>
      </c>
      <c r="AY203" s="16" t="s">
        <v>134</v>
      </c>
      <c r="BE203" s="136">
        <f>IF(O203="základní",K203,0)</f>
        <v>0</v>
      </c>
      <c r="BF203" s="136">
        <f>IF(O203="snížená",K203,0)</f>
        <v>0</v>
      </c>
      <c r="BG203" s="136">
        <f>IF(O203="zákl. přenesená",K203,0)</f>
        <v>0</v>
      </c>
      <c r="BH203" s="136">
        <f>IF(O203="sníž. přenesená",K203,0)</f>
        <v>0</v>
      </c>
      <c r="BI203" s="136">
        <f>IF(O203="nulová",K203,0)</f>
        <v>0</v>
      </c>
      <c r="BJ203" s="16" t="s">
        <v>81</v>
      </c>
      <c r="BK203" s="136">
        <f>ROUND(P203*H203,2)</f>
        <v>0</v>
      </c>
      <c r="BL203" s="16" t="s">
        <v>137</v>
      </c>
      <c r="BM203" s="135" t="s">
        <v>626</v>
      </c>
    </row>
    <row r="204" spans="2:65" s="1" customFormat="1" ht="11.25">
      <c r="B204" s="31"/>
      <c r="D204" s="137" t="s">
        <v>144</v>
      </c>
      <c r="F204" s="138" t="s">
        <v>625</v>
      </c>
      <c r="I204" s="139"/>
      <c r="J204" s="139"/>
      <c r="M204" s="31"/>
      <c r="N204" s="140"/>
      <c r="X204" s="52"/>
      <c r="AT204" s="16" t="s">
        <v>144</v>
      </c>
      <c r="AU204" s="16" t="s">
        <v>83</v>
      </c>
    </row>
    <row r="205" spans="2:65" s="1" customFormat="1" ht="19.5">
      <c r="B205" s="31"/>
      <c r="D205" s="137" t="s">
        <v>147</v>
      </c>
      <c r="F205" s="143" t="s">
        <v>627</v>
      </c>
      <c r="I205" s="139"/>
      <c r="J205" s="139"/>
      <c r="M205" s="31"/>
      <c r="N205" s="140"/>
      <c r="X205" s="52"/>
      <c r="AT205" s="16" t="s">
        <v>147</v>
      </c>
      <c r="AU205" s="16" t="s">
        <v>83</v>
      </c>
    </row>
    <row r="206" spans="2:65" s="11" customFormat="1" ht="11.25">
      <c r="B206" s="144"/>
      <c r="D206" s="137" t="s">
        <v>149</v>
      </c>
      <c r="E206" s="145" t="s">
        <v>29</v>
      </c>
      <c r="F206" s="146" t="s">
        <v>628</v>
      </c>
      <c r="H206" s="147">
        <v>2.25</v>
      </c>
      <c r="I206" s="148"/>
      <c r="J206" s="148"/>
      <c r="M206" s="144"/>
      <c r="N206" s="149"/>
      <c r="X206" s="150"/>
      <c r="AT206" s="145" t="s">
        <v>149</v>
      </c>
      <c r="AU206" s="145" t="s">
        <v>83</v>
      </c>
      <c r="AV206" s="11" t="s">
        <v>83</v>
      </c>
      <c r="AW206" s="11" t="s">
        <v>5</v>
      </c>
      <c r="AX206" s="11" t="s">
        <v>81</v>
      </c>
      <c r="AY206" s="145" t="s">
        <v>134</v>
      </c>
    </row>
    <row r="207" spans="2:65" s="11" customFormat="1" ht="11.25">
      <c r="B207" s="144"/>
      <c r="D207" s="137" t="s">
        <v>149</v>
      </c>
      <c r="F207" s="146" t="s">
        <v>629</v>
      </c>
      <c r="H207" s="147">
        <v>2.2949999999999999</v>
      </c>
      <c r="I207" s="148"/>
      <c r="J207" s="148"/>
      <c r="M207" s="144"/>
      <c r="N207" s="149"/>
      <c r="X207" s="150"/>
      <c r="AT207" s="145" t="s">
        <v>149</v>
      </c>
      <c r="AU207" s="145" t="s">
        <v>83</v>
      </c>
      <c r="AV207" s="11" t="s">
        <v>83</v>
      </c>
      <c r="AW207" s="11" t="s">
        <v>4</v>
      </c>
      <c r="AX207" s="11" t="s">
        <v>81</v>
      </c>
      <c r="AY207" s="145" t="s">
        <v>134</v>
      </c>
    </row>
    <row r="208" spans="2:65" s="1" customFormat="1" ht="24">
      <c r="B208" s="31"/>
      <c r="C208" s="123" t="s">
        <v>414</v>
      </c>
      <c r="D208" s="123" t="s">
        <v>138</v>
      </c>
      <c r="E208" s="124" t="s">
        <v>630</v>
      </c>
      <c r="F208" s="125" t="s">
        <v>631</v>
      </c>
      <c r="G208" s="126" t="s">
        <v>241</v>
      </c>
      <c r="H208" s="127">
        <v>98.3</v>
      </c>
      <c r="I208" s="128"/>
      <c r="J208" s="128"/>
      <c r="K208" s="129">
        <f>ROUND(P208*H208,2)</f>
        <v>0</v>
      </c>
      <c r="L208" s="125" t="s">
        <v>142</v>
      </c>
      <c r="M208" s="31"/>
      <c r="N208" s="130" t="s">
        <v>29</v>
      </c>
      <c r="O208" s="131" t="s">
        <v>42</v>
      </c>
      <c r="P208" s="132">
        <f>I208+J208</f>
        <v>0</v>
      </c>
      <c r="Q208" s="132">
        <f>ROUND(I208*H208,2)</f>
        <v>0</v>
      </c>
      <c r="R208" s="132">
        <f>ROUND(J208*H208,2)</f>
        <v>0</v>
      </c>
      <c r="T208" s="133">
        <f>S208*H208</f>
        <v>0</v>
      </c>
      <c r="U208" s="133">
        <v>9.5990000000000006E-2</v>
      </c>
      <c r="V208" s="133">
        <f>U208*H208</f>
        <v>9.4358170000000001</v>
      </c>
      <c r="W208" s="133">
        <v>0</v>
      </c>
      <c r="X208" s="134">
        <f>W208*H208</f>
        <v>0</v>
      </c>
      <c r="AR208" s="135" t="s">
        <v>137</v>
      </c>
      <c r="AT208" s="135" t="s">
        <v>138</v>
      </c>
      <c r="AU208" s="135" t="s">
        <v>83</v>
      </c>
      <c r="AY208" s="16" t="s">
        <v>134</v>
      </c>
      <c r="BE208" s="136">
        <f>IF(O208="základní",K208,0)</f>
        <v>0</v>
      </c>
      <c r="BF208" s="136">
        <f>IF(O208="snížená",K208,0)</f>
        <v>0</v>
      </c>
      <c r="BG208" s="136">
        <f>IF(O208="zákl. přenesená",K208,0)</f>
        <v>0</v>
      </c>
      <c r="BH208" s="136">
        <f>IF(O208="sníž. přenesená",K208,0)</f>
        <v>0</v>
      </c>
      <c r="BI208" s="136">
        <f>IF(O208="nulová",K208,0)</f>
        <v>0</v>
      </c>
      <c r="BJ208" s="16" t="s">
        <v>81</v>
      </c>
      <c r="BK208" s="136">
        <f>ROUND(P208*H208,2)</f>
        <v>0</v>
      </c>
      <c r="BL208" s="16" t="s">
        <v>137</v>
      </c>
      <c r="BM208" s="135" t="s">
        <v>632</v>
      </c>
    </row>
    <row r="209" spans="2:65" s="1" customFormat="1" ht="19.5">
      <c r="B209" s="31"/>
      <c r="D209" s="137" t="s">
        <v>144</v>
      </c>
      <c r="F209" s="138" t="s">
        <v>633</v>
      </c>
      <c r="I209" s="139"/>
      <c r="J209" s="139"/>
      <c r="M209" s="31"/>
      <c r="N209" s="140"/>
      <c r="X209" s="52"/>
      <c r="AT209" s="16" t="s">
        <v>144</v>
      </c>
      <c r="AU209" s="16" t="s">
        <v>83</v>
      </c>
    </row>
    <row r="210" spans="2:65" s="1" customFormat="1" ht="11.25">
      <c r="B210" s="31"/>
      <c r="D210" s="141" t="s">
        <v>145</v>
      </c>
      <c r="F210" s="142" t="s">
        <v>634</v>
      </c>
      <c r="I210" s="139"/>
      <c r="J210" s="139"/>
      <c r="M210" s="31"/>
      <c r="N210" s="140"/>
      <c r="X210" s="52"/>
      <c r="AT210" s="16" t="s">
        <v>145</v>
      </c>
      <c r="AU210" s="16" t="s">
        <v>83</v>
      </c>
    </row>
    <row r="211" spans="2:65" s="11" customFormat="1" ht="11.25">
      <c r="B211" s="144"/>
      <c r="D211" s="137" t="s">
        <v>149</v>
      </c>
      <c r="E211" s="145" t="s">
        <v>29</v>
      </c>
      <c r="F211" s="146" t="s">
        <v>635</v>
      </c>
      <c r="H211" s="147">
        <v>98.3</v>
      </c>
      <c r="I211" s="148"/>
      <c r="J211" s="148"/>
      <c r="M211" s="144"/>
      <c r="N211" s="149"/>
      <c r="X211" s="150"/>
      <c r="AT211" s="145" t="s">
        <v>149</v>
      </c>
      <c r="AU211" s="145" t="s">
        <v>83</v>
      </c>
      <c r="AV211" s="11" t="s">
        <v>83</v>
      </c>
      <c r="AW211" s="11" t="s">
        <v>5</v>
      </c>
      <c r="AX211" s="11" t="s">
        <v>81</v>
      </c>
      <c r="AY211" s="145" t="s">
        <v>134</v>
      </c>
    </row>
    <row r="212" spans="2:65" s="1" customFormat="1" ht="24.2" customHeight="1">
      <c r="B212" s="31"/>
      <c r="C212" s="173" t="s">
        <v>421</v>
      </c>
      <c r="D212" s="173" t="s">
        <v>546</v>
      </c>
      <c r="E212" s="174" t="s">
        <v>636</v>
      </c>
      <c r="F212" s="175" t="s">
        <v>637</v>
      </c>
      <c r="G212" s="176" t="s">
        <v>241</v>
      </c>
      <c r="H212" s="177">
        <v>100.26600000000001</v>
      </c>
      <c r="I212" s="178"/>
      <c r="J212" s="179"/>
      <c r="K212" s="180">
        <f>ROUND(P212*H212,2)</f>
        <v>0</v>
      </c>
      <c r="L212" s="175" t="s">
        <v>142</v>
      </c>
      <c r="M212" s="181"/>
      <c r="N212" s="182" t="s">
        <v>29</v>
      </c>
      <c r="O212" s="131" t="s">
        <v>42</v>
      </c>
      <c r="P212" s="132">
        <f>I212+J212</f>
        <v>0</v>
      </c>
      <c r="Q212" s="132">
        <f>ROUND(I212*H212,2)</f>
        <v>0</v>
      </c>
      <c r="R212" s="132">
        <f>ROUND(J212*H212,2)</f>
        <v>0</v>
      </c>
      <c r="T212" s="133">
        <f>S212*H212</f>
        <v>0</v>
      </c>
      <c r="U212" s="133">
        <v>5.6120000000000003E-2</v>
      </c>
      <c r="V212" s="133">
        <f>U212*H212</f>
        <v>5.6269279200000009</v>
      </c>
      <c r="W212" s="133">
        <v>0</v>
      </c>
      <c r="X212" s="134">
        <f>W212*H212</f>
        <v>0</v>
      </c>
      <c r="AR212" s="135" t="s">
        <v>185</v>
      </c>
      <c r="AT212" s="135" t="s">
        <v>546</v>
      </c>
      <c r="AU212" s="135" t="s">
        <v>83</v>
      </c>
      <c r="AY212" s="16" t="s">
        <v>134</v>
      </c>
      <c r="BE212" s="136">
        <f>IF(O212="základní",K212,0)</f>
        <v>0</v>
      </c>
      <c r="BF212" s="136">
        <f>IF(O212="snížená",K212,0)</f>
        <v>0</v>
      </c>
      <c r="BG212" s="136">
        <f>IF(O212="zákl. přenesená",K212,0)</f>
        <v>0</v>
      </c>
      <c r="BH212" s="136">
        <f>IF(O212="sníž. přenesená",K212,0)</f>
        <v>0</v>
      </c>
      <c r="BI212" s="136">
        <f>IF(O212="nulová",K212,0)</f>
        <v>0</v>
      </c>
      <c r="BJ212" s="16" t="s">
        <v>81</v>
      </c>
      <c r="BK212" s="136">
        <f>ROUND(P212*H212,2)</f>
        <v>0</v>
      </c>
      <c r="BL212" s="16" t="s">
        <v>137</v>
      </c>
      <c r="BM212" s="135" t="s">
        <v>638</v>
      </c>
    </row>
    <row r="213" spans="2:65" s="1" customFormat="1" ht="11.25">
      <c r="B213" s="31"/>
      <c r="D213" s="137" t="s">
        <v>144</v>
      </c>
      <c r="F213" s="138" t="s">
        <v>637</v>
      </c>
      <c r="I213" s="139"/>
      <c r="J213" s="139"/>
      <c r="M213" s="31"/>
      <c r="N213" s="140"/>
      <c r="X213" s="52"/>
      <c r="AT213" s="16" t="s">
        <v>144</v>
      </c>
      <c r="AU213" s="16" t="s">
        <v>83</v>
      </c>
    </row>
    <row r="214" spans="2:65" s="11" customFormat="1" ht="11.25">
      <c r="B214" s="144"/>
      <c r="D214" s="137" t="s">
        <v>149</v>
      </c>
      <c r="F214" s="146" t="s">
        <v>639</v>
      </c>
      <c r="H214" s="147">
        <v>100.26600000000001</v>
      </c>
      <c r="I214" s="148"/>
      <c r="J214" s="148"/>
      <c r="M214" s="144"/>
      <c r="N214" s="149"/>
      <c r="X214" s="150"/>
      <c r="AT214" s="145" t="s">
        <v>149</v>
      </c>
      <c r="AU214" s="145" t="s">
        <v>83</v>
      </c>
      <c r="AV214" s="11" t="s">
        <v>83</v>
      </c>
      <c r="AW214" s="11" t="s">
        <v>4</v>
      </c>
      <c r="AX214" s="11" t="s">
        <v>81</v>
      </c>
      <c r="AY214" s="145" t="s">
        <v>134</v>
      </c>
    </row>
    <row r="215" spans="2:65" s="1" customFormat="1" ht="24.2" customHeight="1">
      <c r="B215" s="31"/>
      <c r="C215" s="123" t="s">
        <v>429</v>
      </c>
      <c r="D215" s="123" t="s">
        <v>138</v>
      </c>
      <c r="E215" s="124" t="s">
        <v>640</v>
      </c>
      <c r="F215" s="125" t="s">
        <v>641</v>
      </c>
      <c r="G215" s="126" t="s">
        <v>546</v>
      </c>
      <c r="H215" s="127">
        <v>1.6</v>
      </c>
      <c r="I215" s="128"/>
      <c r="J215" s="128"/>
      <c r="K215" s="129">
        <f>ROUND(P215*H215,2)</f>
        <v>0</v>
      </c>
      <c r="L215" s="125" t="s">
        <v>142</v>
      </c>
      <c r="M215" s="31"/>
      <c r="N215" s="130" t="s">
        <v>29</v>
      </c>
      <c r="O215" s="131" t="s">
        <v>42</v>
      </c>
      <c r="P215" s="132">
        <f>I215+J215</f>
        <v>0</v>
      </c>
      <c r="Q215" s="132">
        <f>ROUND(I215*H215,2)</f>
        <v>0</v>
      </c>
      <c r="R215" s="132">
        <f>ROUND(J215*H215,2)</f>
        <v>0</v>
      </c>
      <c r="T215" s="133">
        <f>S215*H215</f>
        <v>0</v>
      </c>
      <c r="U215" s="133">
        <v>0</v>
      </c>
      <c r="V215" s="133">
        <f>U215*H215</f>
        <v>0</v>
      </c>
      <c r="W215" s="133">
        <v>0</v>
      </c>
      <c r="X215" s="134">
        <f>W215*H215</f>
        <v>0</v>
      </c>
      <c r="AR215" s="135" t="s">
        <v>137</v>
      </c>
      <c r="AT215" s="135" t="s">
        <v>138</v>
      </c>
      <c r="AU215" s="135" t="s">
        <v>83</v>
      </c>
      <c r="AY215" s="16" t="s">
        <v>134</v>
      </c>
      <c r="BE215" s="136">
        <f>IF(O215="základní",K215,0)</f>
        <v>0</v>
      </c>
      <c r="BF215" s="136">
        <f>IF(O215="snížená",K215,0)</f>
        <v>0</v>
      </c>
      <c r="BG215" s="136">
        <f>IF(O215="zákl. přenesená",K215,0)</f>
        <v>0</v>
      </c>
      <c r="BH215" s="136">
        <f>IF(O215="sníž. přenesená",K215,0)</f>
        <v>0</v>
      </c>
      <c r="BI215" s="136">
        <f>IF(O215="nulová",K215,0)</f>
        <v>0</v>
      </c>
      <c r="BJ215" s="16" t="s">
        <v>81</v>
      </c>
      <c r="BK215" s="136">
        <f>ROUND(P215*H215,2)</f>
        <v>0</v>
      </c>
      <c r="BL215" s="16" t="s">
        <v>137</v>
      </c>
      <c r="BM215" s="135" t="s">
        <v>642</v>
      </c>
    </row>
    <row r="216" spans="2:65" s="1" customFormat="1" ht="11.25">
      <c r="B216" s="31"/>
      <c r="D216" s="137" t="s">
        <v>144</v>
      </c>
      <c r="F216" s="138" t="s">
        <v>643</v>
      </c>
      <c r="I216" s="139"/>
      <c r="J216" s="139"/>
      <c r="M216" s="31"/>
      <c r="N216" s="140"/>
      <c r="X216" s="52"/>
      <c r="AT216" s="16" t="s">
        <v>144</v>
      </c>
      <c r="AU216" s="16" t="s">
        <v>83</v>
      </c>
    </row>
    <row r="217" spans="2:65" s="1" customFormat="1" ht="11.25">
      <c r="B217" s="31"/>
      <c r="D217" s="141" t="s">
        <v>145</v>
      </c>
      <c r="F217" s="142" t="s">
        <v>644</v>
      </c>
      <c r="I217" s="139"/>
      <c r="J217" s="139"/>
      <c r="M217" s="31"/>
      <c r="N217" s="140"/>
      <c r="X217" s="52"/>
      <c r="AT217" s="16" t="s">
        <v>145</v>
      </c>
      <c r="AU217" s="16" t="s">
        <v>83</v>
      </c>
    </row>
    <row r="218" spans="2:65" s="11" customFormat="1" ht="11.25">
      <c r="B218" s="144"/>
      <c r="D218" s="137" t="s">
        <v>149</v>
      </c>
      <c r="E218" s="145" t="s">
        <v>29</v>
      </c>
      <c r="F218" s="146" t="s">
        <v>645</v>
      </c>
      <c r="H218" s="147">
        <v>1.6</v>
      </c>
      <c r="I218" s="148"/>
      <c r="J218" s="148"/>
      <c r="M218" s="144"/>
      <c r="N218" s="149"/>
      <c r="X218" s="150"/>
      <c r="AT218" s="145" t="s">
        <v>149</v>
      </c>
      <c r="AU218" s="145" t="s">
        <v>83</v>
      </c>
      <c r="AV218" s="11" t="s">
        <v>83</v>
      </c>
      <c r="AW218" s="11" t="s">
        <v>5</v>
      </c>
      <c r="AX218" s="11" t="s">
        <v>81</v>
      </c>
      <c r="AY218" s="145" t="s">
        <v>134</v>
      </c>
    </row>
    <row r="219" spans="2:65" s="1" customFormat="1" ht="24.2" customHeight="1">
      <c r="B219" s="31"/>
      <c r="C219" s="123" t="s">
        <v>436</v>
      </c>
      <c r="D219" s="123" t="s">
        <v>138</v>
      </c>
      <c r="E219" s="124" t="s">
        <v>646</v>
      </c>
      <c r="F219" s="125" t="s">
        <v>647</v>
      </c>
      <c r="G219" s="126" t="s">
        <v>241</v>
      </c>
      <c r="H219" s="127">
        <v>58.16</v>
      </c>
      <c r="I219" s="128"/>
      <c r="J219" s="128"/>
      <c r="K219" s="129">
        <f>ROUND(P219*H219,2)</f>
        <v>0</v>
      </c>
      <c r="L219" s="125" t="s">
        <v>142</v>
      </c>
      <c r="M219" s="31"/>
      <c r="N219" s="130" t="s">
        <v>29</v>
      </c>
      <c r="O219" s="131" t="s">
        <v>42</v>
      </c>
      <c r="P219" s="132">
        <f>I219+J219</f>
        <v>0</v>
      </c>
      <c r="Q219" s="132">
        <f>ROUND(I219*H219,2)</f>
        <v>0</v>
      </c>
      <c r="R219" s="132">
        <f>ROUND(J219*H219,2)</f>
        <v>0</v>
      </c>
      <c r="T219" s="133">
        <f>S219*H219</f>
        <v>0</v>
      </c>
      <c r="U219" s="133">
        <v>0</v>
      </c>
      <c r="V219" s="133">
        <f>U219*H219</f>
        <v>0</v>
      </c>
      <c r="W219" s="133">
        <v>3.5000000000000003E-2</v>
      </c>
      <c r="X219" s="134">
        <f>W219*H219</f>
        <v>2.0356000000000001</v>
      </c>
      <c r="AR219" s="135" t="s">
        <v>137</v>
      </c>
      <c r="AT219" s="135" t="s">
        <v>138</v>
      </c>
      <c r="AU219" s="135" t="s">
        <v>83</v>
      </c>
      <c r="AY219" s="16" t="s">
        <v>134</v>
      </c>
      <c r="BE219" s="136">
        <f>IF(O219="základní",K219,0)</f>
        <v>0</v>
      </c>
      <c r="BF219" s="136">
        <f>IF(O219="snížená",K219,0)</f>
        <v>0</v>
      </c>
      <c r="BG219" s="136">
        <f>IF(O219="zákl. přenesená",K219,0)</f>
        <v>0</v>
      </c>
      <c r="BH219" s="136">
        <f>IF(O219="sníž. přenesená",K219,0)</f>
        <v>0</v>
      </c>
      <c r="BI219" s="136">
        <f>IF(O219="nulová",K219,0)</f>
        <v>0</v>
      </c>
      <c r="BJ219" s="16" t="s">
        <v>81</v>
      </c>
      <c r="BK219" s="136">
        <f>ROUND(P219*H219,2)</f>
        <v>0</v>
      </c>
      <c r="BL219" s="16" t="s">
        <v>137</v>
      </c>
      <c r="BM219" s="135" t="s">
        <v>648</v>
      </c>
    </row>
    <row r="220" spans="2:65" s="1" customFormat="1" ht="29.25">
      <c r="B220" s="31"/>
      <c r="D220" s="137" t="s">
        <v>144</v>
      </c>
      <c r="F220" s="138" t="s">
        <v>649</v>
      </c>
      <c r="I220" s="139"/>
      <c r="J220" s="139"/>
      <c r="M220" s="31"/>
      <c r="N220" s="140"/>
      <c r="X220" s="52"/>
      <c r="AT220" s="16" t="s">
        <v>144</v>
      </c>
      <c r="AU220" s="16" t="s">
        <v>83</v>
      </c>
    </row>
    <row r="221" spans="2:65" s="1" customFormat="1" ht="11.25">
      <c r="B221" s="31"/>
      <c r="D221" s="141" t="s">
        <v>145</v>
      </c>
      <c r="F221" s="142" t="s">
        <v>650</v>
      </c>
      <c r="I221" s="139"/>
      <c r="J221" s="139"/>
      <c r="M221" s="31"/>
      <c r="N221" s="140"/>
      <c r="X221" s="52"/>
      <c r="AT221" s="16" t="s">
        <v>145</v>
      </c>
      <c r="AU221" s="16" t="s">
        <v>83</v>
      </c>
    </row>
    <row r="222" spans="2:65" s="11" customFormat="1" ht="11.25">
      <c r="B222" s="144"/>
      <c r="D222" s="137" t="s">
        <v>149</v>
      </c>
      <c r="E222" s="145" t="s">
        <v>29</v>
      </c>
      <c r="F222" s="146" t="s">
        <v>651</v>
      </c>
      <c r="H222" s="147">
        <v>58.16</v>
      </c>
      <c r="I222" s="148"/>
      <c r="J222" s="148"/>
      <c r="M222" s="144"/>
      <c r="N222" s="149"/>
      <c r="X222" s="150"/>
      <c r="AT222" s="145" t="s">
        <v>149</v>
      </c>
      <c r="AU222" s="145" t="s">
        <v>83</v>
      </c>
      <c r="AV222" s="11" t="s">
        <v>83</v>
      </c>
      <c r="AW222" s="11" t="s">
        <v>5</v>
      </c>
      <c r="AX222" s="11" t="s">
        <v>81</v>
      </c>
      <c r="AY222" s="145" t="s">
        <v>134</v>
      </c>
    </row>
    <row r="223" spans="2:65" s="1" customFormat="1" ht="24.2" customHeight="1">
      <c r="B223" s="31"/>
      <c r="C223" s="123" t="s">
        <v>445</v>
      </c>
      <c r="D223" s="123" t="s">
        <v>138</v>
      </c>
      <c r="E223" s="124" t="s">
        <v>652</v>
      </c>
      <c r="F223" s="125" t="s">
        <v>653</v>
      </c>
      <c r="G223" s="126" t="s">
        <v>241</v>
      </c>
      <c r="H223" s="127">
        <v>4.5</v>
      </c>
      <c r="I223" s="128"/>
      <c r="J223" s="128"/>
      <c r="K223" s="129">
        <f>ROUND(P223*H223,2)</f>
        <v>0</v>
      </c>
      <c r="L223" s="125" t="s">
        <v>142</v>
      </c>
      <c r="M223" s="31"/>
      <c r="N223" s="130" t="s">
        <v>29</v>
      </c>
      <c r="O223" s="131" t="s">
        <v>42</v>
      </c>
      <c r="P223" s="132">
        <f>I223+J223</f>
        <v>0</v>
      </c>
      <c r="Q223" s="132">
        <f>ROUND(I223*H223,2)</f>
        <v>0</v>
      </c>
      <c r="R223" s="132">
        <f>ROUND(J223*H223,2)</f>
        <v>0</v>
      </c>
      <c r="T223" s="133">
        <f>S223*H223</f>
        <v>0</v>
      </c>
      <c r="U223" s="133">
        <v>9.0000000000000006E-5</v>
      </c>
      <c r="V223" s="133">
        <f>U223*H223</f>
        <v>4.0500000000000003E-4</v>
      </c>
      <c r="W223" s="133">
        <v>4.2000000000000003E-2</v>
      </c>
      <c r="X223" s="134">
        <f>W223*H223</f>
        <v>0.189</v>
      </c>
      <c r="AR223" s="135" t="s">
        <v>137</v>
      </c>
      <c r="AT223" s="135" t="s">
        <v>138</v>
      </c>
      <c r="AU223" s="135" t="s">
        <v>83</v>
      </c>
      <c r="AY223" s="16" t="s">
        <v>134</v>
      </c>
      <c r="BE223" s="136">
        <f>IF(O223="základní",K223,0)</f>
        <v>0</v>
      </c>
      <c r="BF223" s="136">
        <f>IF(O223="snížená",K223,0)</f>
        <v>0</v>
      </c>
      <c r="BG223" s="136">
        <f>IF(O223="zákl. přenesená",K223,0)</f>
        <v>0</v>
      </c>
      <c r="BH223" s="136">
        <f>IF(O223="sníž. přenesená",K223,0)</f>
        <v>0</v>
      </c>
      <c r="BI223" s="136">
        <f>IF(O223="nulová",K223,0)</f>
        <v>0</v>
      </c>
      <c r="BJ223" s="16" t="s">
        <v>81</v>
      </c>
      <c r="BK223" s="136">
        <f>ROUND(P223*H223,2)</f>
        <v>0</v>
      </c>
      <c r="BL223" s="16" t="s">
        <v>137</v>
      </c>
      <c r="BM223" s="135" t="s">
        <v>654</v>
      </c>
    </row>
    <row r="224" spans="2:65" s="1" customFormat="1" ht="29.25">
      <c r="B224" s="31"/>
      <c r="D224" s="137" t="s">
        <v>144</v>
      </c>
      <c r="F224" s="138" t="s">
        <v>655</v>
      </c>
      <c r="I224" s="139"/>
      <c r="J224" s="139"/>
      <c r="M224" s="31"/>
      <c r="N224" s="140"/>
      <c r="X224" s="52"/>
      <c r="AT224" s="16" t="s">
        <v>144</v>
      </c>
      <c r="AU224" s="16" t="s">
        <v>83</v>
      </c>
    </row>
    <row r="225" spans="2:65" s="1" customFormat="1" ht="11.25">
      <c r="B225" s="31"/>
      <c r="D225" s="141" t="s">
        <v>145</v>
      </c>
      <c r="F225" s="142" t="s">
        <v>656</v>
      </c>
      <c r="I225" s="139"/>
      <c r="J225" s="139"/>
      <c r="M225" s="31"/>
      <c r="N225" s="140"/>
      <c r="X225" s="52"/>
      <c r="AT225" s="16" t="s">
        <v>145</v>
      </c>
      <c r="AU225" s="16" t="s">
        <v>83</v>
      </c>
    </row>
    <row r="226" spans="2:65" s="10" customFormat="1" ht="22.9" customHeight="1">
      <c r="B226" s="112"/>
      <c r="D226" s="113" t="s">
        <v>72</v>
      </c>
      <c r="E226" s="158" t="s">
        <v>657</v>
      </c>
      <c r="F226" s="158" t="s">
        <v>658</v>
      </c>
      <c r="I226" s="115"/>
      <c r="J226" s="115"/>
      <c r="K226" s="159">
        <f>BK226</f>
        <v>0</v>
      </c>
      <c r="M226" s="112"/>
      <c r="N226" s="117"/>
      <c r="Q226" s="118">
        <f>SUM(Q227:Q229)</f>
        <v>0</v>
      </c>
      <c r="R226" s="118">
        <f>SUM(R227:R229)</f>
        <v>0</v>
      </c>
      <c r="T226" s="119">
        <f>SUM(T227:T229)</f>
        <v>0</v>
      </c>
      <c r="V226" s="119">
        <f>SUM(V227:V229)</f>
        <v>0</v>
      </c>
      <c r="X226" s="120">
        <f>SUM(X227:X229)</f>
        <v>0</v>
      </c>
      <c r="AR226" s="113" t="s">
        <v>81</v>
      </c>
      <c r="AT226" s="121" t="s">
        <v>72</v>
      </c>
      <c r="AU226" s="121" t="s">
        <v>81</v>
      </c>
      <c r="AY226" s="113" t="s">
        <v>134</v>
      </c>
      <c r="BK226" s="122">
        <f>SUM(BK227:BK229)</f>
        <v>0</v>
      </c>
    </row>
    <row r="227" spans="2:65" s="1" customFormat="1" ht="24.2" customHeight="1">
      <c r="B227" s="31"/>
      <c r="C227" s="123" t="s">
        <v>459</v>
      </c>
      <c r="D227" s="123" t="s">
        <v>138</v>
      </c>
      <c r="E227" s="124" t="s">
        <v>659</v>
      </c>
      <c r="F227" s="125" t="s">
        <v>660</v>
      </c>
      <c r="G227" s="126" t="s">
        <v>448</v>
      </c>
      <c r="H227" s="127">
        <v>53.484000000000002</v>
      </c>
      <c r="I227" s="128"/>
      <c r="J227" s="128"/>
      <c r="K227" s="129">
        <f>ROUND(P227*H227,2)</f>
        <v>0</v>
      </c>
      <c r="L227" s="125" t="s">
        <v>142</v>
      </c>
      <c r="M227" s="31"/>
      <c r="N227" s="130" t="s">
        <v>29</v>
      </c>
      <c r="O227" s="131" t="s">
        <v>42</v>
      </c>
      <c r="P227" s="132">
        <f>I227+J227</f>
        <v>0</v>
      </c>
      <c r="Q227" s="132">
        <f>ROUND(I227*H227,2)</f>
        <v>0</v>
      </c>
      <c r="R227" s="132">
        <f>ROUND(J227*H227,2)</f>
        <v>0</v>
      </c>
      <c r="T227" s="133">
        <f>S227*H227</f>
        <v>0</v>
      </c>
      <c r="U227" s="133">
        <v>0</v>
      </c>
      <c r="V227" s="133">
        <f>U227*H227</f>
        <v>0</v>
      </c>
      <c r="W227" s="133">
        <v>0</v>
      </c>
      <c r="X227" s="134">
        <f>W227*H227</f>
        <v>0</v>
      </c>
      <c r="AR227" s="135" t="s">
        <v>137</v>
      </c>
      <c r="AT227" s="135" t="s">
        <v>138</v>
      </c>
      <c r="AU227" s="135" t="s">
        <v>83</v>
      </c>
      <c r="AY227" s="16" t="s">
        <v>134</v>
      </c>
      <c r="BE227" s="136">
        <f>IF(O227="základní",K227,0)</f>
        <v>0</v>
      </c>
      <c r="BF227" s="136">
        <f>IF(O227="snížená",K227,0)</f>
        <v>0</v>
      </c>
      <c r="BG227" s="136">
        <f>IF(O227="zákl. přenesená",K227,0)</f>
        <v>0</v>
      </c>
      <c r="BH227" s="136">
        <f>IF(O227="sníž. přenesená",K227,0)</f>
        <v>0</v>
      </c>
      <c r="BI227" s="136">
        <f>IF(O227="nulová",K227,0)</f>
        <v>0</v>
      </c>
      <c r="BJ227" s="16" t="s">
        <v>81</v>
      </c>
      <c r="BK227" s="136">
        <f>ROUND(P227*H227,2)</f>
        <v>0</v>
      </c>
      <c r="BL227" s="16" t="s">
        <v>137</v>
      </c>
      <c r="BM227" s="135" t="s">
        <v>661</v>
      </c>
    </row>
    <row r="228" spans="2:65" s="1" customFormat="1" ht="11.25">
      <c r="B228" s="31"/>
      <c r="D228" s="137" t="s">
        <v>144</v>
      </c>
      <c r="F228" s="138" t="s">
        <v>662</v>
      </c>
      <c r="I228" s="139"/>
      <c r="J228" s="139"/>
      <c r="M228" s="31"/>
      <c r="N228" s="140"/>
      <c r="X228" s="52"/>
      <c r="AT228" s="16" t="s">
        <v>144</v>
      </c>
      <c r="AU228" s="16" t="s">
        <v>83</v>
      </c>
    </row>
    <row r="229" spans="2:65" s="1" customFormat="1" ht="11.25">
      <c r="B229" s="31"/>
      <c r="D229" s="141" t="s">
        <v>145</v>
      </c>
      <c r="F229" s="142" t="s">
        <v>663</v>
      </c>
      <c r="I229" s="139"/>
      <c r="J229" s="139"/>
      <c r="M229" s="31"/>
      <c r="N229" s="140"/>
      <c r="X229" s="52"/>
      <c r="AT229" s="16" t="s">
        <v>145</v>
      </c>
      <c r="AU229" s="16" t="s">
        <v>83</v>
      </c>
    </row>
    <row r="230" spans="2:65" s="10" customFormat="1" ht="25.9" customHeight="1">
      <c r="B230" s="112"/>
      <c r="D230" s="113" t="s">
        <v>72</v>
      </c>
      <c r="E230" s="114" t="s">
        <v>664</v>
      </c>
      <c r="F230" s="114" t="s">
        <v>665</v>
      </c>
      <c r="I230" s="115"/>
      <c r="J230" s="115"/>
      <c r="K230" s="116">
        <f>BK230</f>
        <v>0</v>
      </c>
      <c r="M230" s="112"/>
      <c r="N230" s="117"/>
      <c r="Q230" s="118">
        <f>Q231</f>
        <v>0</v>
      </c>
      <c r="R230" s="118">
        <f>R231</f>
        <v>0</v>
      </c>
      <c r="T230" s="119">
        <f>T231</f>
        <v>0</v>
      </c>
      <c r="V230" s="119">
        <f>V231</f>
        <v>0.29744000000000004</v>
      </c>
      <c r="X230" s="120">
        <f>X231</f>
        <v>0</v>
      </c>
      <c r="AR230" s="113" t="s">
        <v>83</v>
      </c>
      <c r="AT230" s="121" t="s">
        <v>72</v>
      </c>
      <c r="AU230" s="121" t="s">
        <v>73</v>
      </c>
      <c r="AY230" s="113" t="s">
        <v>134</v>
      </c>
      <c r="BK230" s="122">
        <f>BK231</f>
        <v>0</v>
      </c>
    </row>
    <row r="231" spans="2:65" s="10" customFormat="1" ht="22.9" customHeight="1">
      <c r="B231" s="112"/>
      <c r="D231" s="113" t="s">
        <v>72</v>
      </c>
      <c r="E231" s="158" t="s">
        <v>666</v>
      </c>
      <c r="F231" s="158" t="s">
        <v>667</v>
      </c>
      <c r="I231" s="115"/>
      <c r="J231" s="115"/>
      <c r="K231" s="159">
        <f>BK231</f>
        <v>0</v>
      </c>
      <c r="M231" s="112"/>
      <c r="N231" s="117"/>
      <c r="Q231" s="118">
        <f>SUM(Q232:Q238)</f>
        <v>0</v>
      </c>
      <c r="R231" s="118">
        <f>SUM(R232:R238)</f>
        <v>0</v>
      </c>
      <c r="T231" s="119">
        <f>SUM(T232:T238)</f>
        <v>0</v>
      </c>
      <c r="V231" s="119">
        <f>SUM(V232:V238)</f>
        <v>0.29744000000000004</v>
      </c>
      <c r="X231" s="120">
        <f>SUM(X232:X238)</f>
        <v>0</v>
      </c>
      <c r="AR231" s="113" t="s">
        <v>83</v>
      </c>
      <c r="AT231" s="121" t="s">
        <v>72</v>
      </c>
      <c r="AU231" s="121" t="s">
        <v>81</v>
      </c>
      <c r="AY231" s="113" t="s">
        <v>134</v>
      </c>
      <c r="BK231" s="122">
        <f>SUM(BK232:BK238)</f>
        <v>0</v>
      </c>
    </row>
    <row r="232" spans="2:65" s="1" customFormat="1" ht="24.2" customHeight="1">
      <c r="B232" s="31"/>
      <c r="C232" s="123" t="s">
        <v>466</v>
      </c>
      <c r="D232" s="123" t="s">
        <v>138</v>
      </c>
      <c r="E232" s="124" t="s">
        <v>668</v>
      </c>
      <c r="F232" s="125" t="s">
        <v>669</v>
      </c>
      <c r="G232" s="126" t="s">
        <v>241</v>
      </c>
      <c r="H232" s="127">
        <v>52</v>
      </c>
      <c r="I232" s="128"/>
      <c r="J232" s="128"/>
      <c r="K232" s="129">
        <f>ROUND(P232*H232,2)</f>
        <v>0</v>
      </c>
      <c r="L232" s="125" t="s">
        <v>142</v>
      </c>
      <c r="M232" s="31"/>
      <c r="N232" s="130" t="s">
        <v>29</v>
      </c>
      <c r="O232" s="131" t="s">
        <v>42</v>
      </c>
      <c r="P232" s="132">
        <f>I232+J232</f>
        <v>0</v>
      </c>
      <c r="Q232" s="132">
        <f>ROUND(I232*H232,2)</f>
        <v>0</v>
      </c>
      <c r="R232" s="132">
        <f>ROUND(J232*H232,2)</f>
        <v>0</v>
      </c>
      <c r="T232" s="133">
        <f>S232*H232</f>
        <v>0</v>
      </c>
      <c r="U232" s="133">
        <v>7.2000000000000005E-4</v>
      </c>
      <c r="V232" s="133">
        <f>U232*H232</f>
        <v>3.7440000000000001E-2</v>
      </c>
      <c r="W232" s="133">
        <v>0</v>
      </c>
      <c r="X232" s="134">
        <f>W232*H232</f>
        <v>0</v>
      </c>
      <c r="AR232" s="135" t="s">
        <v>336</v>
      </c>
      <c r="AT232" s="135" t="s">
        <v>138</v>
      </c>
      <c r="AU232" s="135" t="s">
        <v>83</v>
      </c>
      <c r="AY232" s="16" t="s">
        <v>134</v>
      </c>
      <c r="BE232" s="136">
        <f>IF(O232="základní",K232,0)</f>
        <v>0</v>
      </c>
      <c r="BF232" s="136">
        <f>IF(O232="snížená",K232,0)</f>
        <v>0</v>
      </c>
      <c r="BG232" s="136">
        <f>IF(O232="zákl. přenesená",K232,0)</f>
        <v>0</v>
      </c>
      <c r="BH232" s="136">
        <f>IF(O232="sníž. přenesená",K232,0)</f>
        <v>0</v>
      </c>
      <c r="BI232" s="136">
        <f>IF(O232="nulová",K232,0)</f>
        <v>0</v>
      </c>
      <c r="BJ232" s="16" t="s">
        <v>81</v>
      </c>
      <c r="BK232" s="136">
        <f>ROUND(P232*H232,2)</f>
        <v>0</v>
      </c>
      <c r="BL232" s="16" t="s">
        <v>336</v>
      </c>
      <c r="BM232" s="135" t="s">
        <v>670</v>
      </c>
    </row>
    <row r="233" spans="2:65" s="1" customFormat="1" ht="11.25">
      <c r="B233" s="31"/>
      <c r="D233" s="137" t="s">
        <v>144</v>
      </c>
      <c r="F233" s="138" t="s">
        <v>671</v>
      </c>
      <c r="I233" s="139"/>
      <c r="J233" s="139"/>
      <c r="M233" s="31"/>
      <c r="N233" s="140"/>
      <c r="X233" s="52"/>
      <c r="AT233" s="16" t="s">
        <v>144</v>
      </c>
      <c r="AU233" s="16" t="s">
        <v>83</v>
      </c>
    </row>
    <row r="234" spans="2:65" s="1" customFormat="1" ht="11.25">
      <c r="B234" s="31"/>
      <c r="D234" s="141" t="s">
        <v>145</v>
      </c>
      <c r="F234" s="142" t="s">
        <v>672</v>
      </c>
      <c r="I234" s="139"/>
      <c r="J234" s="139"/>
      <c r="M234" s="31"/>
      <c r="N234" s="140"/>
      <c r="X234" s="52"/>
      <c r="AT234" s="16" t="s">
        <v>145</v>
      </c>
      <c r="AU234" s="16" t="s">
        <v>83</v>
      </c>
    </row>
    <row r="235" spans="2:65" s="11" customFormat="1" ht="11.25">
      <c r="B235" s="144"/>
      <c r="D235" s="137" t="s">
        <v>149</v>
      </c>
      <c r="E235" s="145" t="s">
        <v>29</v>
      </c>
      <c r="F235" s="146" t="s">
        <v>673</v>
      </c>
      <c r="H235" s="147">
        <v>52</v>
      </c>
      <c r="I235" s="148"/>
      <c r="J235" s="148"/>
      <c r="M235" s="144"/>
      <c r="N235" s="149"/>
      <c r="X235" s="150"/>
      <c r="AT235" s="145" t="s">
        <v>149</v>
      </c>
      <c r="AU235" s="145" t="s">
        <v>83</v>
      </c>
      <c r="AV235" s="11" t="s">
        <v>83</v>
      </c>
      <c r="AW235" s="11" t="s">
        <v>5</v>
      </c>
      <c r="AX235" s="11" t="s">
        <v>81</v>
      </c>
      <c r="AY235" s="145" t="s">
        <v>134</v>
      </c>
    </row>
    <row r="236" spans="2:65" s="1" customFormat="1" ht="24.2" customHeight="1">
      <c r="B236" s="31"/>
      <c r="C236" s="173" t="s">
        <v>473</v>
      </c>
      <c r="D236" s="173" t="s">
        <v>546</v>
      </c>
      <c r="E236" s="174" t="s">
        <v>674</v>
      </c>
      <c r="F236" s="175" t="s">
        <v>675</v>
      </c>
      <c r="G236" s="176" t="s">
        <v>241</v>
      </c>
      <c r="H236" s="177">
        <v>52</v>
      </c>
      <c r="I236" s="178"/>
      <c r="J236" s="179"/>
      <c r="K236" s="180">
        <f>ROUND(P236*H236,2)</f>
        <v>0</v>
      </c>
      <c r="L236" s="175" t="s">
        <v>142</v>
      </c>
      <c r="M236" s="181"/>
      <c r="N236" s="182" t="s">
        <v>29</v>
      </c>
      <c r="O236" s="131" t="s">
        <v>42</v>
      </c>
      <c r="P236" s="132">
        <f>I236+J236</f>
        <v>0</v>
      </c>
      <c r="Q236" s="132">
        <f>ROUND(I236*H236,2)</f>
        <v>0</v>
      </c>
      <c r="R236" s="132">
        <f>ROUND(J236*H236,2)</f>
        <v>0</v>
      </c>
      <c r="T236" s="133">
        <f>S236*H236</f>
        <v>0</v>
      </c>
      <c r="U236" s="133">
        <v>5.0000000000000001E-3</v>
      </c>
      <c r="V236" s="133">
        <f>U236*H236</f>
        <v>0.26</v>
      </c>
      <c r="W236" s="133">
        <v>0</v>
      </c>
      <c r="X236" s="134">
        <f>W236*H236</f>
        <v>0</v>
      </c>
      <c r="AR236" s="135" t="s">
        <v>466</v>
      </c>
      <c r="AT236" s="135" t="s">
        <v>546</v>
      </c>
      <c r="AU236" s="135" t="s">
        <v>83</v>
      </c>
      <c r="AY236" s="16" t="s">
        <v>134</v>
      </c>
      <c r="BE236" s="136">
        <f>IF(O236="základní",K236,0)</f>
        <v>0</v>
      </c>
      <c r="BF236" s="136">
        <f>IF(O236="snížená",K236,0)</f>
        <v>0</v>
      </c>
      <c r="BG236" s="136">
        <f>IF(O236="zákl. přenesená",K236,0)</f>
        <v>0</v>
      </c>
      <c r="BH236" s="136">
        <f>IF(O236="sníž. přenesená",K236,0)</f>
        <v>0</v>
      </c>
      <c r="BI236" s="136">
        <f>IF(O236="nulová",K236,0)</f>
        <v>0</v>
      </c>
      <c r="BJ236" s="16" t="s">
        <v>81</v>
      </c>
      <c r="BK236" s="136">
        <f>ROUND(P236*H236,2)</f>
        <v>0</v>
      </c>
      <c r="BL236" s="16" t="s">
        <v>336</v>
      </c>
      <c r="BM236" s="135" t="s">
        <v>676</v>
      </c>
    </row>
    <row r="237" spans="2:65" s="1" customFormat="1" ht="11.25">
      <c r="B237" s="31"/>
      <c r="D237" s="137" t="s">
        <v>144</v>
      </c>
      <c r="F237" s="138" t="s">
        <v>675</v>
      </c>
      <c r="I237" s="139"/>
      <c r="J237" s="139"/>
      <c r="M237" s="31"/>
      <c r="N237" s="140"/>
      <c r="X237" s="52"/>
      <c r="AT237" s="16" t="s">
        <v>144</v>
      </c>
      <c r="AU237" s="16" t="s">
        <v>83</v>
      </c>
    </row>
    <row r="238" spans="2:65" s="1" customFormat="1" ht="29.25">
      <c r="B238" s="31"/>
      <c r="D238" s="137" t="s">
        <v>147</v>
      </c>
      <c r="F238" s="143" t="s">
        <v>677</v>
      </c>
      <c r="I238" s="139"/>
      <c r="J238" s="139"/>
      <c r="M238" s="31"/>
      <c r="N238" s="140"/>
      <c r="X238" s="52"/>
      <c r="AT238" s="16" t="s">
        <v>147</v>
      </c>
      <c r="AU238" s="16" t="s">
        <v>83</v>
      </c>
    </row>
    <row r="239" spans="2:65" s="10" customFormat="1" ht="25.9" customHeight="1">
      <c r="B239" s="112"/>
      <c r="D239" s="113" t="s">
        <v>72</v>
      </c>
      <c r="E239" s="114" t="s">
        <v>443</v>
      </c>
      <c r="F239" s="114" t="s">
        <v>444</v>
      </c>
      <c r="I239" s="115"/>
      <c r="J239" s="115"/>
      <c r="K239" s="116">
        <f>BK239</f>
        <v>0</v>
      </c>
      <c r="M239" s="112"/>
      <c r="N239" s="117"/>
      <c r="Q239" s="118">
        <f>SUM(Q240:Q274)</f>
        <v>0</v>
      </c>
      <c r="R239" s="118">
        <f>SUM(R240:R274)</f>
        <v>0</v>
      </c>
      <c r="T239" s="119">
        <f>SUM(T240:T274)</f>
        <v>0</v>
      </c>
      <c r="V239" s="119">
        <f>SUM(V240:V274)</f>
        <v>0</v>
      </c>
      <c r="X239" s="120">
        <f>SUM(X240:X274)</f>
        <v>0</v>
      </c>
      <c r="AR239" s="113" t="s">
        <v>137</v>
      </c>
      <c r="AT239" s="121" t="s">
        <v>72</v>
      </c>
      <c r="AU239" s="121" t="s">
        <v>73</v>
      </c>
      <c r="AY239" s="113" t="s">
        <v>134</v>
      </c>
      <c r="BK239" s="122">
        <f>SUM(BK240:BK274)</f>
        <v>0</v>
      </c>
    </row>
    <row r="240" spans="2:65" s="1" customFormat="1" ht="24.2" customHeight="1">
      <c r="B240" s="31"/>
      <c r="C240" s="123" t="s">
        <v>479</v>
      </c>
      <c r="D240" s="123" t="s">
        <v>138</v>
      </c>
      <c r="E240" s="124" t="s">
        <v>678</v>
      </c>
      <c r="F240" s="125" t="s">
        <v>679</v>
      </c>
      <c r="G240" s="126" t="s">
        <v>448</v>
      </c>
      <c r="H240" s="127">
        <v>16.292999999999999</v>
      </c>
      <c r="I240" s="128"/>
      <c r="J240" s="128"/>
      <c r="K240" s="129">
        <f>ROUND(P240*H240,2)</f>
        <v>0</v>
      </c>
      <c r="L240" s="125" t="s">
        <v>142</v>
      </c>
      <c r="M240" s="31"/>
      <c r="N240" s="130" t="s">
        <v>29</v>
      </c>
      <c r="O240" s="131" t="s">
        <v>42</v>
      </c>
      <c r="P240" s="132">
        <f>I240+J240</f>
        <v>0</v>
      </c>
      <c r="Q240" s="132">
        <f>ROUND(I240*H240,2)</f>
        <v>0</v>
      </c>
      <c r="R240" s="132">
        <f>ROUND(J240*H240,2)</f>
        <v>0</v>
      </c>
      <c r="T240" s="133">
        <f>S240*H240</f>
        <v>0</v>
      </c>
      <c r="U240" s="133">
        <v>0</v>
      </c>
      <c r="V240" s="133">
        <f>U240*H240</f>
        <v>0</v>
      </c>
      <c r="W240" s="133">
        <v>0</v>
      </c>
      <c r="X240" s="134">
        <f>W240*H240</f>
        <v>0</v>
      </c>
      <c r="AR240" s="135" t="s">
        <v>250</v>
      </c>
      <c r="AT240" s="135" t="s">
        <v>138</v>
      </c>
      <c r="AU240" s="135" t="s">
        <v>81</v>
      </c>
      <c r="AY240" s="16" t="s">
        <v>134</v>
      </c>
      <c r="BE240" s="136">
        <f>IF(O240="základní",K240,0)</f>
        <v>0</v>
      </c>
      <c r="BF240" s="136">
        <f>IF(O240="snížená",K240,0)</f>
        <v>0</v>
      </c>
      <c r="BG240" s="136">
        <f>IF(O240="zákl. přenesená",K240,0)</f>
        <v>0</v>
      </c>
      <c r="BH240" s="136">
        <f>IF(O240="sníž. přenesená",K240,0)</f>
        <v>0</v>
      </c>
      <c r="BI240" s="136">
        <f>IF(O240="nulová",K240,0)</f>
        <v>0</v>
      </c>
      <c r="BJ240" s="16" t="s">
        <v>81</v>
      </c>
      <c r="BK240" s="136">
        <f>ROUND(P240*H240,2)</f>
        <v>0</v>
      </c>
      <c r="BL240" s="16" t="s">
        <v>250</v>
      </c>
      <c r="BM240" s="135" t="s">
        <v>680</v>
      </c>
    </row>
    <row r="241" spans="2:65" s="1" customFormat="1" ht="19.5">
      <c r="B241" s="31"/>
      <c r="D241" s="137" t="s">
        <v>144</v>
      </c>
      <c r="F241" s="138" t="s">
        <v>679</v>
      </c>
      <c r="I241" s="139"/>
      <c r="J241" s="139"/>
      <c r="M241" s="31"/>
      <c r="N241" s="140"/>
      <c r="X241" s="52"/>
      <c r="AT241" s="16" t="s">
        <v>144</v>
      </c>
      <c r="AU241" s="16" t="s">
        <v>81</v>
      </c>
    </row>
    <row r="242" spans="2:65" s="1" customFormat="1" ht="11.25">
      <c r="B242" s="31"/>
      <c r="D242" s="141" t="s">
        <v>145</v>
      </c>
      <c r="F242" s="142" t="s">
        <v>681</v>
      </c>
      <c r="I242" s="139"/>
      <c r="J242" s="139"/>
      <c r="M242" s="31"/>
      <c r="N242" s="140"/>
      <c r="X242" s="52"/>
      <c r="AT242" s="16" t="s">
        <v>145</v>
      </c>
      <c r="AU242" s="16" t="s">
        <v>81</v>
      </c>
    </row>
    <row r="243" spans="2:65" s="11" customFormat="1" ht="11.25">
      <c r="B243" s="144"/>
      <c r="D243" s="137" t="s">
        <v>149</v>
      </c>
      <c r="E243" s="145" t="s">
        <v>29</v>
      </c>
      <c r="F243" s="146" t="s">
        <v>682</v>
      </c>
      <c r="H243" s="147">
        <v>16.292999999999999</v>
      </c>
      <c r="I243" s="148"/>
      <c r="J243" s="148"/>
      <c r="M243" s="144"/>
      <c r="N243" s="149"/>
      <c r="X243" s="150"/>
      <c r="AT243" s="145" t="s">
        <v>149</v>
      </c>
      <c r="AU243" s="145" t="s">
        <v>81</v>
      </c>
      <c r="AV243" s="11" t="s">
        <v>83</v>
      </c>
      <c r="AW243" s="11" t="s">
        <v>5</v>
      </c>
      <c r="AX243" s="11" t="s">
        <v>81</v>
      </c>
      <c r="AY243" s="145" t="s">
        <v>134</v>
      </c>
    </row>
    <row r="244" spans="2:65" s="1" customFormat="1" ht="24.2" customHeight="1">
      <c r="B244" s="31"/>
      <c r="C244" s="123" t="s">
        <v>683</v>
      </c>
      <c r="D244" s="123" t="s">
        <v>138</v>
      </c>
      <c r="E244" s="124" t="s">
        <v>446</v>
      </c>
      <c r="F244" s="125" t="s">
        <v>447</v>
      </c>
      <c r="G244" s="126" t="s">
        <v>448</v>
      </c>
      <c r="H244" s="127">
        <v>3.49</v>
      </c>
      <c r="I244" s="128"/>
      <c r="J244" s="128"/>
      <c r="K244" s="129">
        <f>ROUND(P244*H244,2)</f>
        <v>0</v>
      </c>
      <c r="L244" s="125" t="s">
        <v>142</v>
      </c>
      <c r="M244" s="31"/>
      <c r="N244" s="130" t="s">
        <v>29</v>
      </c>
      <c r="O244" s="131" t="s">
        <v>42</v>
      </c>
      <c r="P244" s="132">
        <f>I244+J244</f>
        <v>0</v>
      </c>
      <c r="Q244" s="132">
        <f>ROUND(I244*H244,2)</f>
        <v>0</v>
      </c>
      <c r="R244" s="132">
        <f>ROUND(J244*H244,2)</f>
        <v>0</v>
      </c>
      <c r="T244" s="133">
        <f>S244*H244</f>
        <v>0</v>
      </c>
      <c r="U244" s="133">
        <v>0</v>
      </c>
      <c r="V244" s="133">
        <f>U244*H244</f>
        <v>0</v>
      </c>
      <c r="W244" s="133">
        <v>0</v>
      </c>
      <c r="X244" s="134">
        <f>W244*H244</f>
        <v>0</v>
      </c>
      <c r="AR244" s="135" t="s">
        <v>250</v>
      </c>
      <c r="AT244" s="135" t="s">
        <v>138</v>
      </c>
      <c r="AU244" s="135" t="s">
        <v>81</v>
      </c>
      <c r="AY244" s="16" t="s">
        <v>134</v>
      </c>
      <c r="BE244" s="136">
        <f>IF(O244="základní",K244,0)</f>
        <v>0</v>
      </c>
      <c r="BF244" s="136">
        <f>IF(O244="snížená",K244,0)</f>
        <v>0</v>
      </c>
      <c r="BG244" s="136">
        <f>IF(O244="zákl. přenesená",K244,0)</f>
        <v>0</v>
      </c>
      <c r="BH244" s="136">
        <f>IF(O244="sníž. přenesená",K244,0)</f>
        <v>0</v>
      </c>
      <c r="BI244" s="136">
        <f>IF(O244="nulová",K244,0)</f>
        <v>0</v>
      </c>
      <c r="BJ244" s="16" t="s">
        <v>81</v>
      </c>
      <c r="BK244" s="136">
        <f>ROUND(P244*H244,2)</f>
        <v>0</v>
      </c>
      <c r="BL244" s="16" t="s">
        <v>250</v>
      </c>
      <c r="BM244" s="135" t="s">
        <v>684</v>
      </c>
    </row>
    <row r="245" spans="2:65" s="1" customFormat="1" ht="19.5">
      <c r="B245" s="31"/>
      <c r="D245" s="137" t="s">
        <v>144</v>
      </c>
      <c r="F245" s="138" t="s">
        <v>450</v>
      </c>
      <c r="I245" s="139"/>
      <c r="J245" s="139"/>
      <c r="M245" s="31"/>
      <c r="N245" s="140"/>
      <c r="X245" s="52"/>
      <c r="AT245" s="16" t="s">
        <v>144</v>
      </c>
      <c r="AU245" s="16" t="s">
        <v>81</v>
      </c>
    </row>
    <row r="246" spans="2:65" s="1" customFormat="1" ht="11.25">
      <c r="B246" s="31"/>
      <c r="D246" s="141" t="s">
        <v>145</v>
      </c>
      <c r="F246" s="142" t="s">
        <v>451</v>
      </c>
      <c r="I246" s="139"/>
      <c r="J246" s="139"/>
      <c r="M246" s="31"/>
      <c r="N246" s="140"/>
      <c r="X246" s="52"/>
      <c r="AT246" s="16" t="s">
        <v>145</v>
      </c>
      <c r="AU246" s="16" t="s">
        <v>81</v>
      </c>
    </row>
    <row r="247" spans="2:65" s="1" customFormat="1" ht="19.5">
      <c r="B247" s="31"/>
      <c r="D247" s="137" t="s">
        <v>147</v>
      </c>
      <c r="F247" s="143" t="s">
        <v>452</v>
      </c>
      <c r="I247" s="139"/>
      <c r="J247" s="139"/>
      <c r="M247" s="31"/>
      <c r="N247" s="140"/>
      <c r="X247" s="52"/>
      <c r="AT247" s="16" t="s">
        <v>147</v>
      </c>
      <c r="AU247" s="16" t="s">
        <v>81</v>
      </c>
    </row>
    <row r="248" spans="2:65" s="11" customFormat="1" ht="11.25">
      <c r="B248" s="144"/>
      <c r="D248" s="137" t="s">
        <v>149</v>
      </c>
      <c r="E248" s="145" t="s">
        <v>29</v>
      </c>
      <c r="F248" s="146" t="s">
        <v>685</v>
      </c>
      <c r="H248" s="147">
        <v>3.49</v>
      </c>
      <c r="I248" s="148"/>
      <c r="J248" s="148"/>
      <c r="M248" s="144"/>
      <c r="N248" s="149"/>
      <c r="X248" s="150"/>
      <c r="AT248" s="145" t="s">
        <v>149</v>
      </c>
      <c r="AU248" s="145" t="s">
        <v>81</v>
      </c>
      <c r="AV248" s="11" t="s">
        <v>83</v>
      </c>
      <c r="AW248" s="11" t="s">
        <v>5</v>
      </c>
      <c r="AX248" s="11" t="s">
        <v>81</v>
      </c>
      <c r="AY248" s="145" t="s">
        <v>134</v>
      </c>
    </row>
    <row r="249" spans="2:65" s="1" customFormat="1" ht="24.2" customHeight="1">
      <c r="B249" s="31"/>
      <c r="C249" s="123" t="s">
        <v>686</v>
      </c>
      <c r="D249" s="123" t="s">
        <v>138</v>
      </c>
      <c r="E249" s="124" t="s">
        <v>687</v>
      </c>
      <c r="F249" s="125" t="s">
        <v>688</v>
      </c>
      <c r="G249" s="126" t="s">
        <v>448</v>
      </c>
      <c r="H249" s="127">
        <v>20.652000000000001</v>
      </c>
      <c r="I249" s="128"/>
      <c r="J249" s="128"/>
      <c r="K249" s="129">
        <f>ROUND(P249*H249,2)</f>
        <v>0</v>
      </c>
      <c r="L249" s="125" t="s">
        <v>142</v>
      </c>
      <c r="M249" s="31"/>
      <c r="N249" s="130" t="s">
        <v>29</v>
      </c>
      <c r="O249" s="131" t="s">
        <v>42</v>
      </c>
      <c r="P249" s="132">
        <f>I249+J249</f>
        <v>0</v>
      </c>
      <c r="Q249" s="132">
        <f>ROUND(I249*H249,2)</f>
        <v>0</v>
      </c>
      <c r="R249" s="132">
        <f>ROUND(J249*H249,2)</f>
        <v>0</v>
      </c>
      <c r="T249" s="133">
        <f>S249*H249</f>
        <v>0</v>
      </c>
      <c r="U249" s="133">
        <v>0</v>
      </c>
      <c r="V249" s="133">
        <f>U249*H249</f>
        <v>0</v>
      </c>
      <c r="W249" s="133">
        <v>0</v>
      </c>
      <c r="X249" s="134">
        <f>W249*H249</f>
        <v>0</v>
      </c>
      <c r="AR249" s="135" t="s">
        <v>250</v>
      </c>
      <c r="AT249" s="135" t="s">
        <v>138</v>
      </c>
      <c r="AU249" s="135" t="s">
        <v>81</v>
      </c>
      <c r="AY249" s="16" t="s">
        <v>134</v>
      </c>
      <c r="BE249" s="136">
        <f>IF(O249="základní",K249,0)</f>
        <v>0</v>
      </c>
      <c r="BF249" s="136">
        <f>IF(O249="snížená",K249,0)</f>
        <v>0</v>
      </c>
      <c r="BG249" s="136">
        <f>IF(O249="zákl. přenesená",K249,0)</f>
        <v>0</v>
      </c>
      <c r="BH249" s="136">
        <f>IF(O249="sníž. přenesená",K249,0)</f>
        <v>0</v>
      </c>
      <c r="BI249" s="136">
        <f>IF(O249="nulová",K249,0)</f>
        <v>0</v>
      </c>
      <c r="BJ249" s="16" t="s">
        <v>81</v>
      </c>
      <c r="BK249" s="136">
        <f>ROUND(P249*H249,2)</f>
        <v>0</v>
      </c>
      <c r="BL249" s="16" t="s">
        <v>250</v>
      </c>
      <c r="BM249" s="135" t="s">
        <v>689</v>
      </c>
    </row>
    <row r="250" spans="2:65" s="1" customFormat="1" ht="19.5">
      <c r="B250" s="31"/>
      <c r="D250" s="137" t="s">
        <v>144</v>
      </c>
      <c r="F250" s="138" t="s">
        <v>690</v>
      </c>
      <c r="I250" s="139"/>
      <c r="J250" s="139"/>
      <c r="M250" s="31"/>
      <c r="N250" s="140"/>
      <c r="X250" s="52"/>
      <c r="AT250" s="16" t="s">
        <v>144</v>
      </c>
      <c r="AU250" s="16" t="s">
        <v>81</v>
      </c>
    </row>
    <row r="251" spans="2:65" s="1" customFormat="1" ht="11.25">
      <c r="B251" s="31"/>
      <c r="D251" s="141" t="s">
        <v>145</v>
      </c>
      <c r="F251" s="142" t="s">
        <v>691</v>
      </c>
      <c r="I251" s="139"/>
      <c r="J251" s="139"/>
      <c r="M251" s="31"/>
      <c r="N251" s="140"/>
      <c r="X251" s="52"/>
      <c r="AT251" s="16" t="s">
        <v>145</v>
      </c>
      <c r="AU251" s="16" t="s">
        <v>81</v>
      </c>
    </row>
    <row r="252" spans="2:65" s="11" customFormat="1" ht="11.25">
      <c r="B252" s="144"/>
      <c r="D252" s="137" t="s">
        <v>149</v>
      </c>
      <c r="E252" s="145" t="s">
        <v>29</v>
      </c>
      <c r="F252" s="146" t="s">
        <v>692</v>
      </c>
      <c r="H252" s="147">
        <v>4.359</v>
      </c>
      <c r="I252" s="148"/>
      <c r="J252" s="148"/>
      <c r="M252" s="144"/>
      <c r="N252" s="149"/>
      <c r="X252" s="150"/>
      <c r="AT252" s="145" t="s">
        <v>149</v>
      </c>
      <c r="AU252" s="145" t="s">
        <v>81</v>
      </c>
      <c r="AV252" s="11" t="s">
        <v>83</v>
      </c>
      <c r="AW252" s="11" t="s">
        <v>5</v>
      </c>
      <c r="AX252" s="11" t="s">
        <v>73</v>
      </c>
      <c r="AY252" s="145" t="s">
        <v>134</v>
      </c>
    </row>
    <row r="253" spans="2:65" s="11" customFormat="1" ht="11.25">
      <c r="B253" s="144"/>
      <c r="D253" s="137" t="s">
        <v>149</v>
      </c>
      <c r="E253" s="145" t="s">
        <v>29</v>
      </c>
      <c r="F253" s="146" t="s">
        <v>693</v>
      </c>
      <c r="H253" s="147">
        <v>16.292999999999999</v>
      </c>
      <c r="I253" s="148"/>
      <c r="J253" s="148"/>
      <c r="M253" s="144"/>
      <c r="N253" s="149"/>
      <c r="X253" s="150"/>
      <c r="AT253" s="145" t="s">
        <v>149</v>
      </c>
      <c r="AU253" s="145" t="s">
        <v>81</v>
      </c>
      <c r="AV253" s="11" t="s">
        <v>83</v>
      </c>
      <c r="AW253" s="11" t="s">
        <v>5</v>
      </c>
      <c r="AX253" s="11" t="s">
        <v>73</v>
      </c>
      <c r="AY253" s="145" t="s">
        <v>134</v>
      </c>
    </row>
    <row r="254" spans="2:65" s="14" customFormat="1" ht="11.25">
      <c r="B254" s="166"/>
      <c r="D254" s="137" t="s">
        <v>149</v>
      </c>
      <c r="E254" s="167" t="s">
        <v>29</v>
      </c>
      <c r="F254" s="168" t="s">
        <v>302</v>
      </c>
      <c r="H254" s="169">
        <v>20.652000000000001</v>
      </c>
      <c r="I254" s="170"/>
      <c r="J254" s="170"/>
      <c r="M254" s="166"/>
      <c r="N254" s="171"/>
      <c r="X254" s="172"/>
      <c r="AT254" s="167" t="s">
        <v>149</v>
      </c>
      <c r="AU254" s="167" t="s">
        <v>81</v>
      </c>
      <c r="AV254" s="14" t="s">
        <v>137</v>
      </c>
      <c r="AW254" s="14" t="s">
        <v>5</v>
      </c>
      <c r="AX254" s="14" t="s">
        <v>81</v>
      </c>
      <c r="AY254" s="167" t="s">
        <v>134</v>
      </c>
    </row>
    <row r="255" spans="2:65" s="1" customFormat="1" ht="24.2" customHeight="1">
      <c r="B255" s="31"/>
      <c r="C255" s="123" t="s">
        <v>694</v>
      </c>
      <c r="D255" s="123" t="s">
        <v>138</v>
      </c>
      <c r="E255" s="124" t="s">
        <v>460</v>
      </c>
      <c r="F255" s="125" t="s">
        <v>461</v>
      </c>
      <c r="G255" s="126" t="s">
        <v>372</v>
      </c>
      <c r="H255" s="127">
        <v>24.141999999999999</v>
      </c>
      <c r="I255" s="128"/>
      <c r="J255" s="128"/>
      <c r="K255" s="129">
        <f>ROUND(P255*H255,2)</f>
        <v>0</v>
      </c>
      <c r="L255" s="125" t="s">
        <v>142</v>
      </c>
      <c r="M255" s="31"/>
      <c r="N255" s="130" t="s">
        <v>29</v>
      </c>
      <c r="O255" s="131" t="s">
        <v>42</v>
      </c>
      <c r="P255" s="132">
        <f>I255+J255</f>
        <v>0</v>
      </c>
      <c r="Q255" s="132">
        <f>ROUND(I255*H255,2)</f>
        <v>0</v>
      </c>
      <c r="R255" s="132">
        <f>ROUND(J255*H255,2)</f>
        <v>0</v>
      </c>
      <c r="T255" s="133">
        <f>S255*H255</f>
        <v>0</v>
      </c>
      <c r="U255" s="133">
        <v>0</v>
      </c>
      <c r="V255" s="133">
        <f>U255*H255</f>
        <v>0</v>
      </c>
      <c r="W255" s="133">
        <v>0</v>
      </c>
      <c r="X255" s="134">
        <f>W255*H255</f>
        <v>0</v>
      </c>
      <c r="AR255" s="135" t="s">
        <v>137</v>
      </c>
      <c r="AT255" s="135" t="s">
        <v>138</v>
      </c>
      <c r="AU255" s="135" t="s">
        <v>81</v>
      </c>
      <c r="AY255" s="16" t="s">
        <v>134</v>
      </c>
      <c r="BE255" s="136">
        <f>IF(O255="základní",K255,0)</f>
        <v>0</v>
      </c>
      <c r="BF255" s="136">
        <f>IF(O255="snížená",K255,0)</f>
        <v>0</v>
      </c>
      <c r="BG255" s="136">
        <f>IF(O255="zákl. přenesená",K255,0)</f>
        <v>0</v>
      </c>
      <c r="BH255" s="136">
        <f>IF(O255="sníž. přenesená",K255,0)</f>
        <v>0</v>
      </c>
      <c r="BI255" s="136">
        <f>IF(O255="nulová",K255,0)</f>
        <v>0</v>
      </c>
      <c r="BJ255" s="16" t="s">
        <v>81</v>
      </c>
      <c r="BK255" s="136">
        <f>ROUND(P255*H255,2)</f>
        <v>0</v>
      </c>
      <c r="BL255" s="16" t="s">
        <v>137</v>
      </c>
      <c r="BM255" s="135" t="s">
        <v>695</v>
      </c>
    </row>
    <row r="256" spans="2:65" s="1" customFormat="1" ht="11.25">
      <c r="B256" s="31"/>
      <c r="D256" s="137" t="s">
        <v>144</v>
      </c>
      <c r="F256" s="138" t="s">
        <v>463</v>
      </c>
      <c r="I256" s="139"/>
      <c r="J256" s="139"/>
      <c r="M256" s="31"/>
      <c r="N256" s="140"/>
      <c r="X256" s="52"/>
      <c r="AT256" s="16" t="s">
        <v>144</v>
      </c>
      <c r="AU256" s="16" t="s">
        <v>81</v>
      </c>
    </row>
    <row r="257" spans="2:65" s="1" customFormat="1" ht="11.25">
      <c r="B257" s="31"/>
      <c r="D257" s="141" t="s">
        <v>145</v>
      </c>
      <c r="F257" s="142" t="s">
        <v>464</v>
      </c>
      <c r="I257" s="139"/>
      <c r="J257" s="139"/>
      <c r="M257" s="31"/>
      <c r="N257" s="140"/>
      <c r="X257" s="52"/>
      <c r="AT257" s="16" t="s">
        <v>145</v>
      </c>
      <c r="AU257" s="16" t="s">
        <v>81</v>
      </c>
    </row>
    <row r="258" spans="2:65" s="1" customFormat="1" ht="19.5">
      <c r="B258" s="31"/>
      <c r="D258" s="137" t="s">
        <v>147</v>
      </c>
      <c r="F258" s="143" t="s">
        <v>696</v>
      </c>
      <c r="I258" s="139"/>
      <c r="J258" s="139"/>
      <c r="M258" s="31"/>
      <c r="N258" s="140"/>
      <c r="X258" s="52"/>
      <c r="AT258" s="16" t="s">
        <v>147</v>
      </c>
      <c r="AU258" s="16" t="s">
        <v>81</v>
      </c>
    </row>
    <row r="259" spans="2:65" s="11" customFormat="1" ht="11.25">
      <c r="B259" s="144"/>
      <c r="D259" s="137" t="s">
        <v>149</v>
      </c>
      <c r="E259" s="145" t="s">
        <v>29</v>
      </c>
      <c r="F259" s="146" t="s">
        <v>693</v>
      </c>
      <c r="H259" s="147">
        <v>16.292999999999999</v>
      </c>
      <c r="I259" s="148"/>
      <c r="J259" s="148"/>
      <c r="M259" s="144"/>
      <c r="N259" s="149"/>
      <c r="X259" s="150"/>
      <c r="AT259" s="145" t="s">
        <v>149</v>
      </c>
      <c r="AU259" s="145" t="s">
        <v>81</v>
      </c>
      <c r="AV259" s="11" t="s">
        <v>83</v>
      </c>
      <c r="AW259" s="11" t="s">
        <v>5</v>
      </c>
      <c r="AX259" s="11" t="s">
        <v>73</v>
      </c>
      <c r="AY259" s="145" t="s">
        <v>134</v>
      </c>
    </row>
    <row r="260" spans="2:65" s="11" customFormat="1" ht="11.25">
      <c r="B260" s="144"/>
      <c r="D260" s="137" t="s">
        <v>149</v>
      </c>
      <c r="E260" s="145" t="s">
        <v>29</v>
      </c>
      <c r="F260" s="146" t="s">
        <v>692</v>
      </c>
      <c r="H260" s="147">
        <v>4.359</v>
      </c>
      <c r="I260" s="148"/>
      <c r="J260" s="148"/>
      <c r="M260" s="144"/>
      <c r="N260" s="149"/>
      <c r="X260" s="150"/>
      <c r="AT260" s="145" t="s">
        <v>149</v>
      </c>
      <c r="AU260" s="145" t="s">
        <v>81</v>
      </c>
      <c r="AV260" s="11" t="s">
        <v>83</v>
      </c>
      <c r="AW260" s="11" t="s">
        <v>5</v>
      </c>
      <c r="AX260" s="11" t="s">
        <v>73</v>
      </c>
      <c r="AY260" s="145" t="s">
        <v>134</v>
      </c>
    </row>
    <row r="261" spans="2:65" s="11" customFormat="1" ht="11.25">
      <c r="B261" s="144"/>
      <c r="D261" s="137" t="s">
        <v>149</v>
      </c>
      <c r="E261" s="145" t="s">
        <v>29</v>
      </c>
      <c r="F261" s="146" t="s">
        <v>685</v>
      </c>
      <c r="H261" s="147">
        <v>3.49</v>
      </c>
      <c r="I261" s="148"/>
      <c r="J261" s="148"/>
      <c r="M261" s="144"/>
      <c r="N261" s="149"/>
      <c r="X261" s="150"/>
      <c r="AT261" s="145" t="s">
        <v>149</v>
      </c>
      <c r="AU261" s="145" t="s">
        <v>81</v>
      </c>
      <c r="AV261" s="11" t="s">
        <v>83</v>
      </c>
      <c r="AW261" s="11" t="s">
        <v>5</v>
      </c>
      <c r="AX261" s="11" t="s">
        <v>73</v>
      </c>
      <c r="AY261" s="145" t="s">
        <v>134</v>
      </c>
    </row>
    <row r="262" spans="2:65" s="14" customFormat="1" ht="11.25">
      <c r="B262" s="166"/>
      <c r="D262" s="137" t="s">
        <v>149</v>
      </c>
      <c r="E262" s="167" t="s">
        <v>29</v>
      </c>
      <c r="F262" s="168" t="s">
        <v>302</v>
      </c>
      <c r="H262" s="169">
        <v>24.141999999999999</v>
      </c>
      <c r="I262" s="170"/>
      <c r="J262" s="170"/>
      <c r="M262" s="166"/>
      <c r="N262" s="171"/>
      <c r="X262" s="172"/>
      <c r="AT262" s="167" t="s">
        <v>149</v>
      </c>
      <c r="AU262" s="167" t="s">
        <v>81</v>
      </c>
      <c r="AV262" s="14" t="s">
        <v>137</v>
      </c>
      <c r="AW262" s="14" t="s">
        <v>5</v>
      </c>
      <c r="AX262" s="14" t="s">
        <v>81</v>
      </c>
      <c r="AY262" s="167" t="s">
        <v>134</v>
      </c>
    </row>
    <row r="263" spans="2:65" s="1" customFormat="1" ht="24.2" customHeight="1">
      <c r="B263" s="31"/>
      <c r="C263" s="123" t="s">
        <v>697</v>
      </c>
      <c r="D263" s="123" t="s">
        <v>138</v>
      </c>
      <c r="E263" s="124" t="s">
        <v>467</v>
      </c>
      <c r="F263" s="125" t="s">
        <v>468</v>
      </c>
      <c r="G263" s="126" t="s">
        <v>372</v>
      </c>
      <c r="H263" s="127">
        <v>330.45</v>
      </c>
      <c r="I263" s="128"/>
      <c r="J263" s="128"/>
      <c r="K263" s="129">
        <f>ROUND(P263*H263,2)</f>
        <v>0</v>
      </c>
      <c r="L263" s="125" t="s">
        <v>142</v>
      </c>
      <c r="M263" s="31"/>
      <c r="N263" s="130" t="s">
        <v>29</v>
      </c>
      <c r="O263" s="131" t="s">
        <v>42</v>
      </c>
      <c r="P263" s="132">
        <f>I263+J263</f>
        <v>0</v>
      </c>
      <c r="Q263" s="132">
        <f>ROUND(I263*H263,2)</f>
        <v>0</v>
      </c>
      <c r="R263" s="132">
        <f>ROUND(J263*H263,2)</f>
        <v>0</v>
      </c>
      <c r="T263" s="133">
        <f>S263*H263</f>
        <v>0</v>
      </c>
      <c r="U263" s="133">
        <v>0</v>
      </c>
      <c r="V263" s="133">
        <f>U263*H263</f>
        <v>0</v>
      </c>
      <c r="W263" s="133">
        <v>0</v>
      </c>
      <c r="X263" s="134">
        <f>W263*H263</f>
        <v>0</v>
      </c>
      <c r="AR263" s="135" t="s">
        <v>137</v>
      </c>
      <c r="AT263" s="135" t="s">
        <v>138</v>
      </c>
      <c r="AU263" s="135" t="s">
        <v>81</v>
      </c>
      <c r="AY263" s="16" t="s">
        <v>134</v>
      </c>
      <c r="BE263" s="136">
        <f>IF(O263="základní",K263,0)</f>
        <v>0</v>
      </c>
      <c r="BF263" s="136">
        <f>IF(O263="snížená",K263,0)</f>
        <v>0</v>
      </c>
      <c r="BG263" s="136">
        <f>IF(O263="zákl. přenesená",K263,0)</f>
        <v>0</v>
      </c>
      <c r="BH263" s="136">
        <f>IF(O263="sníž. přenesená",K263,0)</f>
        <v>0</v>
      </c>
      <c r="BI263" s="136">
        <f>IF(O263="nulová",K263,0)</f>
        <v>0</v>
      </c>
      <c r="BJ263" s="16" t="s">
        <v>81</v>
      </c>
      <c r="BK263" s="136">
        <f>ROUND(P263*H263,2)</f>
        <v>0</v>
      </c>
      <c r="BL263" s="16" t="s">
        <v>137</v>
      </c>
      <c r="BM263" s="135" t="s">
        <v>698</v>
      </c>
    </row>
    <row r="264" spans="2:65" s="1" customFormat="1" ht="19.5">
      <c r="B264" s="31"/>
      <c r="D264" s="137" t="s">
        <v>144</v>
      </c>
      <c r="F264" s="138" t="s">
        <v>470</v>
      </c>
      <c r="I264" s="139"/>
      <c r="J264" s="139"/>
      <c r="M264" s="31"/>
      <c r="N264" s="140"/>
      <c r="X264" s="52"/>
      <c r="AT264" s="16" t="s">
        <v>144</v>
      </c>
      <c r="AU264" s="16" t="s">
        <v>81</v>
      </c>
    </row>
    <row r="265" spans="2:65" s="1" customFormat="1" ht="11.25">
      <c r="B265" s="31"/>
      <c r="D265" s="141" t="s">
        <v>145</v>
      </c>
      <c r="F265" s="142" t="s">
        <v>471</v>
      </c>
      <c r="I265" s="139"/>
      <c r="J265" s="139"/>
      <c r="M265" s="31"/>
      <c r="N265" s="140"/>
      <c r="X265" s="52"/>
      <c r="AT265" s="16" t="s">
        <v>145</v>
      </c>
      <c r="AU265" s="16" t="s">
        <v>81</v>
      </c>
    </row>
    <row r="266" spans="2:65" s="1" customFormat="1" ht="29.25">
      <c r="B266" s="31"/>
      <c r="D266" s="137" t="s">
        <v>147</v>
      </c>
      <c r="F266" s="143" t="s">
        <v>699</v>
      </c>
      <c r="I266" s="139"/>
      <c r="J266" s="139"/>
      <c r="M266" s="31"/>
      <c r="N266" s="140"/>
      <c r="X266" s="52"/>
      <c r="AT266" s="16" t="s">
        <v>147</v>
      </c>
      <c r="AU266" s="16" t="s">
        <v>81</v>
      </c>
    </row>
    <row r="267" spans="2:65" s="11" customFormat="1" ht="11.25">
      <c r="B267" s="144"/>
      <c r="D267" s="137" t="s">
        <v>149</v>
      </c>
      <c r="E267" s="145" t="s">
        <v>29</v>
      </c>
      <c r="F267" s="146" t="s">
        <v>700</v>
      </c>
      <c r="H267" s="147">
        <v>322.601</v>
      </c>
      <c r="I267" s="148"/>
      <c r="J267" s="148"/>
      <c r="M267" s="144"/>
      <c r="N267" s="149"/>
      <c r="X267" s="150"/>
      <c r="AT267" s="145" t="s">
        <v>149</v>
      </c>
      <c r="AU267" s="145" t="s">
        <v>81</v>
      </c>
      <c r="AV267" s="11" t="s">
        <v>83</v>
      </c>
      <c r="AW267" s="11" t="s">
        <v>5</v>
      </c>
      <c r="AX267" s="11" t="s">
        <v>73</v>
      </c>
      <c r="AY267" s="145" t="s">
        <v>134</v>
      </c>
    </row>
    <row r="268" spans="2:65" s="11" customFormat="1" ht="11.25">
      <c r="B268" s="144"/>
      <c r="D268" s="137" t="s">
        <v>149</v>
      </c>
      <c r="E268" s="145" t="s">
        <v>29</v>
      </c>
      <c r="F268" s="146" t="s">
        <v>685</v>
      </c>
      <c r="H268" s="147">
        <v>3.49</v>
      </c>
      <c r="I268" s="148"/>
      <c r="J268" s="148"/>
      <c r="M268" s="144"/>
      <c r="N268" s="149"/>
      <c r="X268" s="150"/>
      <c r="AT268" s="145" t="s">
        <v>149</v>
      </c>
      <c r="AU268" s="145" t="s">
        <v>81</v>
      </c>
      <c r="AV268" s="11" t="s">
        <v>83</v>
      </c>
      <c r="AW268" s="11" t="s">
        <v>5</v>
      </c>
      <c r="AX268" s="11" t="s">
        <v>73</v>
      </c>
      <c r="AY268" s="145" t="s">
        <v>134</v>
      </c>
    </row>
    <row r="269" spans="2:65" s="11" customFormat="1" ht="11.25">
      <c r="B269" s="144"/>
      <c r="D269" s="137" t="s">
        <v>149</v>
      </c>
      <c r="E269" s="145" t="s">
        <v>29</v>
      </c>
      <c r="F269" s="146" t="s">
        <v>692</v>
      </c>
      <c r="H269" s="147">
        <v>4.359</v>
      </c>
      <c r="I269" s="148"/>
      <c r="J269" s="148"/>
      <c r="M269" s="144"/>
      <c r="N269" s="149"/>
      <c r="X269" s="150"/>
      <c r="AT269" s="145" t="s">
        <v>149</v>
      </c>
      <c r="AU269" s="145" t="s">
        <v>81</v>
      </c>
      <c r="AV269" s="11" t="s">
        <v>83</v>
      </c>
      <c r="AW269" s="11" t="s">
        <v>5</v>
      </c>
      <c r="AX269" s="11" t="s">
        <v>73</v>
      </c>
      <c r="AY269" s="145" t="s">
        <v>134</v>
      </c>
    </row>
    <row r="270" spans="2:65" s="14" customFormat="1" ht="11.25">
      <c r="B270" s="166"/>
      <c r="D270" s="137" t="s">
        <v>149</v>
      </c>
      <c r="E270" s="167" t="s">
        <v>29</v>
      </c>
      <c r="F270" s="168" t="s">
        <v>302</v>
      </c>
      <c r="H270" s="169">
        <v>330.45</v>
      </c>
      <c r="I270" s="170"/>
      <c r="J270" s="170"/>
      <c r="M270" s="166"/>
      <c r="N270" s="171"/>
      <c r="X270" s="172"/>
      <c r="AT270" s="167" t="s">
        <v>149</v>
      </c>
      <c r="AU270" s="167" t="s">
        <v>81</v>
      </c>
      <c r="AV270" s="14" t="s">
        <v>137</v>
      </c>
      <c r="AW270" s="14" t="s">
        <v>5</v>
      </c>
      <c r="AX270" s="14" t="s">
        <v>81</v>
      </c>
      <c r="AY270" s="167" t="s">
        <v>134</v>
      </c>
    </row>
    <row r="271" spans="2:65" s="1" customFormat="1" ht="24.2" customHeight="1">
      <c r="B271" s="31"/>
      <c r="C271" s="123" t="s">
        <v>701</v>
      </c>
      <c r="D271" s="123" t="s">
        <v>138</v>
      </c>
      <c r="E271" s="124" t="s">
        <v>702</v>
      </c>
      <c r="F271" s="125" t="s">
        <v>703</v>
      </c>
      <c r="G271" s="126" t="s">
        <v>448</v>
      </c>
      <c r="H271" s="127">
        <v>4.359</v>
      </c>
      <c r="I271" s="128"/>
      <c r="J271" s="128"/>
      <c r="K271" s="129">
        <f>ROUND(P271*H271,2)</f>
        <v>0</v>
      </c>
      <c r="L271" s="125" t="s">
        <v>142</v>
      </c>
      <c r="M271" s="31"/>
      <c r="N271" s="130" t="s">
        <v>29</v>
      </c>
      <c r="O271" s="131" t="s">
        <v>42</v>
      </c>
      <c r="P271" s="132">
        <f>I271+J271</f>
        <v>0</v>
      </c>
      <c r="Q271" s="132">
        <f>ROUND(I271*H271,2)</f>
        <v>0</v>
      </c>
      <c r="R271" s="132">
        <f>ROUND(J271*H271,2)</f>
        <v>0</v>
      </c>
      <c r="T271" s="133">
        <f>S271*H271</f>
        <v>0</v>
      </c>
      <c r="U271" s="133">
        <v>0</v>
      </c>
      <c r="V271" s="133">
        <f>U271*H271</f>
        <v>0</v>
      </c>
      <c r="W271" s="133">
        <v>0</v>
      </c>
      <c r="X271" s="134">
        <f>W271*H271</f>
        <v>0</v>
      </c>
      <c r="AR271" s="135" t="s">
        <v>137</v>
      </c>
      <c r="AT271" s="135" t="s">
        <v>138</v>
      </c>
      <c r="AU271" s="135" t="s">
        <v>81</v>
      </c>
      <c r="AY271" s="16" t="s">
        <v>134</v>
      </c>
      <c r="BE271" s="136">
        <f>IF(O271="základní",K271,0)</f>
        <v>0</v>
      </c>
      <c r="BF271" s="136">
        <f>IF(O271="snížená",K271,0)</f>
        <v>0</v>
      </c>
      <c r="BG271" s="136">
        <f>IF(O271="zákl. přenesená",K271,0)</f>
        <v>0</v>
      </c>
      <c r="BH271" s="136">
        <f>IF(O271="sníž. přenesená",K271,0)</f>
        <v>0</v>
      </c>
      <c r="BI271" s="136">
        <f>IF(O271="nulová",K271,0)</f>
        <v>0</v>
      </c>
      <c r="BJ271" s="16" t="s">
        <v>81</v>
      </c>
      <c r="BK271" s="136">
        <f>ROUND(P271*H271,2)</f>
        <v>0</v>
      </c>
      <c r="BL271" s="16" t="s">
        <v>137</v>
      </c>
      <c r="BM271" s="135" t="s">
        <v>704</v>
      </c>
    </row>
    <row r="272" spans="2:65" s="1" customFormat="1" ht="19.5">
      <c r="B272" s="31"/>
      <c r="D272" s="137" t="s">
        <v>144</v>
      </c>
      <c r="F272" s="138" t="s">
        <v>705</v>
      </c>
      <c r="I272" s="139"/>
      <c r="J272" s="139"/>
      <c r="M272" s="31"/>
      <c r="N272" s="140"/>
      <c r="X272" s="52"/>
      <c r="AT272" s="16" t="s">
        <v>144</v>
      </c>
      <c r="AU272" s="16" t="s">
        <v>81</v>
      </c>
    </row>
    <row r="273" spans="2:51" s="1" customFormat="1" ht="11.25">
      <c r="B273" s="31"/>
      <c r="D273" s="141" t="s">
        <v>145</v>
      </c>
      <c r="F273" s="142" t="s">
        <v>706</v>
      </c>
      <c r="I273" s="139"/>
      <c r="J273" s="139"/>
      <c r="M273" s="31"/>
      <c r="N273" s="140"/>
      <c r="X273" s="52"/>
      <c r="AT273" s="16" t="s">
        <v>145</v>
      </c>
      <c r="AU273" s="16" t="s">
        <v>81</v>
      </c>
    </row>
    <row r="274" spans="2:51" s="11" customFormat="1" ht="11.25">
      <c r="B274" s="144"/>
      <c r="D274" s="137" t="s">
        <v>149</v>
      </c>
      <c r="E274" s="145" t="s">
        <v>29</v>
      </c>
      <c r="F274" s="146" t="s">
        <v>692</v>
      </c>
      <c r="H274" s="147">
        <v>4.359</v>
      </c>
      <c r="I274" s="148"/>
      <c r="J274" s="148"/>
      <c r="M274" s="144"/>
      <c r="N274" s="151"/>
      <c r="O274" s="152"/>
      <c r="P274" s="152"/>
      <c r="Q274" s="152"/>
      <c r="R274" s="152"/>
      <c r="S274" s="152"/>
      <c r="T274" s="152"/>
      <c r="U274" s="152"/>
      <c r="V274" s="152"/>
      <c r="W274" s="152"/>
      <c r="X274" s="153"/>
      <c r="AT274" s="145" t="s">
        <v>149</v>
      </c>
      <c r="AU274" s="145" t="s">
        <v>81</v>
      </c>
      <c r="AV274" s="11" t="s">
        <v>83</v>
      </c>
      <c r="AW274" s="11" t="s">
        <v>5</v>
      </c>
      <c r="AX274" s="11" t="s">
        <v>81</v>
      </c>
      <c r="AY274" s="145" t="s">
        <v>134</v>
      </c>
    </row>
    <row r="275" spans="2:51" s="1" customFormat="1" ht="6.95" customHeight="1">
      <c r="B275" s="40"/>
      <c r="C275" s="41"/>
      <c r="D275" s="41"/>
      <c r="E275" s="41"/>
      <c r="F275" s="41"/>
      <c r="G275" s="41"/>
      <c r="H275" s="41"/>
      <c r="I275" s="41"/>
      <c r="J275" s="41"/>
      <c r="K275" s="41"/>
      <c r="L275" s="41"/>
      <c r="M275" s="31"/>
    </row>
  </sheetData>
  <sheetProtection algorithmName="SHA-512" hashValue="irvxp3eHTgFiW18pbTSYTf0mLGeH+3L/CBhb1k2nkgU4HnHvVDT3R+RdijjJeWemfZCUOvZrcABbp+V2XYNSnQ==" saltValue="Y1g68avROnzsGOFPK0fx4f/43gO3ylwa8ddi7+/LsY6ozFEb5dBcSN/DgsIMiNNk6t95gZne/mHLjmsMaTPAiA==" spinCount="100000" sheet="1" objects="1" scenarios="1" formatColumns="0" formatRows="0" autoFilter="0"/>
  <autoFilter ref="C90:L274" xr:uid="{00000000-0009-0000-0000-000003000000}"/>
  <mergeCells count="9">
    <mergeCell ref="E52:H52"/>
    <mergeCell ref="E81:H81"/>
    <mergeCell ref="E83:H83"/>
    <mergeCell ref="M2:Z2"/>
    <mergeCell ref="E7:H7"/>
    <mergeCell ref="E9:H9"/>
    <mergeCell ref="E18:H18"/>
    <mergeCell ref="E27:H27"/>
    <mergeCell ref="E50:H50"/>
  </mergeCells>
  <hyperlinks>
    <hyperlink ref="F96" r:id="rId1" xr:uid="{00000000-0004-0000-0300-000000000000}"/>
    <hyperlink ref="F101" r:id="rId2" xr:uid="{00000000-0004-0000-0300-000001000000}"/>
    <hyperlink ref="F105" r:id="rId3" xr:uid="{00000000-0004-0000-0300-000002000000}"/>
    <hyperlink ref="F110" r:id="rId4" xr:uid="{00000000-0004-0000-0300-000003000000}"/>
    <hyperlink ref="F115" r:id="rId5" xr:uid="{00000000-0004-0000-0300-000004000000}"/>
    <hyperlink ref="F119" r:id="rId6" xr:uid="{00000000-0004-0000-0300-000005000000}"/>
    <hyperlink ref="F125" r:id="rId7" xr:uid="{00000000-0004-0000-0300-000006000000}"/>
    <hyperlink ref="F131" r:id="rId8" xr:uid="{00000000-0004-0000-0300-000007000000}"/>
    <hyperlink ref="F137" r:id="rId9" xr:uid="{00000000-0004-0000-0300-000008000000}"/>
    <hyperlink ref="F141" r:id="rId10" xr:uid="{00000000-0004-0000-0300-000009000000}"/>
    <hyperlink ref="F145" r:id="rId11" xr:uid="{00000000-0004-0000-0300-00000A000000}"/>
    <hyperlink ref="F152" r:id="rId12" xr:uid="{00000000-0004-0000-0300-00000B000000}"/>
    <hyperlink ref="F158" r:id="rId13" xr:uid="{00000000-0004-0000-0300-00000C000000}"/>
    <hyperlink ref="F168" r:id="rId14" xr:uid="{00000000-0004-0000-0300-00000D000000}"/>
    <hyperlink ref="F172" r:id="rId15" xr:uid="{00000000-0004-0000-0300-00000E000000}"/>
    <hyperlink ref="F176" r:id="rId16" xr:uid="{00000000-0004-0000-0300-00000F000000}"/>
    <hyperlink ref="F189" r:id="rId17" xr:uid="{00000000-0004-0000-0300-000010000000}"/>
    <hyperlink ref="F193" r:id="rId18" xr:uid="{00000000-0004-0000-0300-000011000000}"/>
    <hyperlink ref="F201" r:id="rId19" xr:uid="{00000000-0004-0000-0300-000012000000}"/>
    <hyperlink ref="F210" r:id="rId20" xr:uid="{00000000-0004-0000-0300-000013000000}"/>
    <hyperlink ref="F217" r:id="rId21" xr:uid="{00000000-0004-0000-0300-000014000000}"/>
    <hyperlink ref="F221" r:id="rId22" xr:uid="{00000000-0004-0000-0300-000015000000}"/>
    <hyperlink ref="F225" r:id="rId23" xr:uid="{00000000-0004-0000-0300-000016000000}"/>
    <hyperlink ref="F229" r:id="rId24" xr:uid="{00000000-0004-0000-0300-000017000000}"/>
    <hyperlink ref="F234" r:id="rId25" xr:uid="{00000000-0004-0000-0300-000018000000}"/>
    <hyperlink ref="F242" r:id="rId26" xr:uid="{00000000-0004-0000-0300-000019000000}"/>
    <hyperlink ref="F246" r:id="rId27" xr:uid="{00000000-0004-0000-0300-00001A000000}"/>
    <hyperlink ref="F251" r:id="rId28" xr:uid="{00000000-0004-0000-0300-00001B000000}"/>
    <hyperlink ref="F257" r:id="rId29" xr:uid="{00000000-0004-0000-0300-00001C000000}"/>
    <hyperlink ref="F265" r:id="rId30" xr:uid="{00000000-0004-0000-0300-00001D000000}"/>
    <hyperlink ref="F273" r:id="rId31" xr:uid="{00000000-0004-0000-0300-00001E000000}"/>
  </hyperlinks>
  <pageMargins left="0.39374999999999999" right="0.39374999999999999" top="0.39374999999999999" bottom="0.39374999999999999" header="0" footer="0"/>
  <pageSetup paperSize="9" scale="78" fitToHeight="100" orientation="landscape" blackAndWhite="1" r:id="rId32"/>
  <headerFooter>
    <oddFooter>&amp;CStrana &amp;P z &amp;N</oddFooter>
  </headerFooter>
  <drawing r:id="rId3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2:BM339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15.5" customWidth="1"/>
    <col min="13" max="13" width="9.33203125" customWidth="1"/>
    <col min="14" max="14" width="10.83203125" hidden="1" customWidth="1"/>
    <col min="15" max="15" width="9.33203125" hidden="1"/>
    <col min="16" max="24" width="14.1640625" hidden="1" customWidth="1"/>
    <col min="25" max="25" width="12.33203125" hidden="1" customWidth="1"/>
    <col min="26" max="26" width="16.33203125" customWidth="1"/>
    <col min="27" max="27" width="12.33203125" customWidth="1"/>
    <col min="28" max="28" width="1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M2" s="216"/>
      <c r="N2" s="216"/>
      <c r="O2" s="216"/>
      <c r="P2" s="216"/>
      <c r="Q2" s="216"/>
      <c r="R2" s="216"/>
      <c r="S2" s="216"/>
      <c r="T2" s="216"/>
      <c r="U2" s="216"/>
      <c r="V2" s="216"/>
      <c r="W2" s="216"/>
      <c r="X2" s="216"/>
      <c r="Y2" s="216"/>
      <c r="Z2" s="216"/>
      <c r="AT2" s="16" t="s">
        <v>92</v>
      </c>
    </row>
    <row r="3" spans="2:4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9"/>
      <c r="AT3" s="16" t="s">
        <v>83</v>
      </c>
    </row>
    <row r="4" spans="2:46" ht="24.95" customHeight="1">
      <c r="B4" s="19"/>
      <c r="D4" s="20" t="s">
        <v>97</v>
      </c>
      <c r="M4" s="19"/>
      <c r="N4" s="85" t="s">
        <v>11</v>
      </c>
      <c r="AT4" s="16" t="s">
        <v>4</v>
      </c>
    </row>
    <row r="5" spans="2:46" ht="6.95" customHeight="1">
      <c r="B5" s="19"/>
      <c r="M5" s="19"/>
    </row>
    <row r="6" spans="2:46" ht="12" customHeight="1">
      <c r="B6" s="19"/>
      <c r="D6" s="26" t="s">
        <v>17</v>
      </c>
      <c r="M6" s="19"/>
    </row>
    <row r="7" spans="2:46" ht="16.5" customHeight="1">
      <c r="B7" s="19"/>
      <c r="E7" s="231" t="str">
        <f>'Rekapitulace stavby'!K6</f>
        <v>Šternberk – Most přes Sprchový potok (u tenisových kurtů)</v>
      </c>
      <c r="F7" s="232"/>
      <c r="G7" s="232"/>
      <c r="H7" s="232"/>
      <c r="M7" s="19"/>
    </row>
    <row r="8" spans="2:46" s="1" customFormat="1" ht="12" customHeight="1">
      <c r="B8" s="31"/>
      <c r="D8" s="26" t="s">
        <v>98</v>
      </c>
      <c r="M8" s="31"/>
    </row>
    <row r="9" spans="2:46" s="1" customFormat="1" ht="16.5" customHeight="1">
      <c r="B9" s="31"/>
      <c r="E9" s="194" t="s">
        <v>707</v>
      </c>
      <c r="F9" s="233"/>
      <c r="G9" s="233"/>
      <c r="H9" s="233"/>
      <c r="M9" s="31"/>
    </row>
    <row r="10" spans="2:46" s="1" customFormat="1" ht="11.25">
      <c r="B10" s="31"/>
      <c r="M10" s="31"/>
    </row>
    <row r="11" spans="2:46" s="1" customFormat="1" ht="12" customHeight="1">
      <c r="B11" s="31"/>
      <c r="D11" s="26" t="s">
        <v>19</v>
      </c>
      <c r="F11" s="24" t="s">
        <v>20</v>
      </c>
      <c r="I11" s="26" t="s">
        <v>21</v>
      </c>
      <c r="J11" s="24" t="s">
        <v>29</v>
      </c>
      <c r="M11" s="31"/>
    </row>
    <row r="12" spans="2:46" s="1" customFormat="1" ht="12" customHeight="1">
      <c r="B12" s="31"/>
      <c r="D12" s="26" t="s">
        <v>23</v>
      </c>
      <c r="F12" s="24" t="s">
        <v>24</v>
      </c>
      <c r="I12" s="26" t="s">
        <v>25</v>
      </c>
      <c r="J12" s="48" t="str">
        <f>'Rekapitulace stavby'!AN8</f>
        <v>10. 10. 2024</v>
      </c>
      <c r="M12" s="31"/>
    </row>
    <row r="13" spans="2:46" s="1" customFormat="1" ht="10.9" customHeight="1">
      <c r="B13" s="31"/>
      <c r="M13" s="31"/>
    </row>
    <row r="14" spans="2:46" s="1" customFormat="1" ht="12" customHeight="1">
      <c r="B14" s="31"/>
      <c r="D14" s="26" t="s">
        <v>27</v>
      </c>
      <c r="I14" s="26" t="s">
        <v>28</v>
      </c>
      <c r="J14" s="24" t="str">
        <f>IF('Rekapitulace stavby'!AN10="","",'Rekapitulace stavby'!AN10)</f>
        <v/>
      </c>
      <c r="M14" s="31"/>
    </row>
    <row r="15" spans="2:46" s="1" customFormat="1" ht="18" customHeight="1">
      <c r="B15" s="31"/>
      <c r="E15" s="24" t="str">
        <f>IF('Rekapitulace stavby'!E11="","",'Rekapitulace stavby'!E11)</f>
        <v xml:space="preserve"> </v>
      </c>
      <c r="I15" s="26" t="s">
        <v>30</v>
      </c>
      <c r="J15" s="24" t="str">
        <f>IF('Rekapitulace stavby'!AN11="","",'Rekapitulace stavby'!AN11)</f>
        <v/>
      </c>
      <c r="M15" s="31"/>
    </row>
    <row r="16" spans="2:46" s="1" customFormat="1" ht="6.95" customHeight="1">
      <c r="B16" s="31"/>
      <c r="M16" s="31"/>
    </row>
    <row r="17" spans="2:13" s="1" customFormat="1" ht="12" customHeight="1">
      <c r="B17" s="31"/>
      <c r="D17" s="26" t="s">
        <v>31</v>
      </c>
      <c r="I17" s="26" t="s">
        <v>28</v>
      </c>
      <c r="J17" s="27" t="str">
        <f>'Rekapitulace stavby'!AN13</f>
        <v>Vyplň údaj</v>
      </c>
      <c r="M17" s="31"/>
    </row>
    <row r="18" spans="2:13" s="1" customFormat="1" ht="18" customHeight="1">
      <c r="B18" s="31"/>
      <c r="E18" s="234" t="str">
        <f>'Rekapitulace stavby'!E14</f>
        <v>Vyplň údaj</v>
      </c>
      <c r="F18" s="215"/>
      <c r="G18" s="215"/>
      <c r="H18" s="215"/>
      <c r="I18" s="26" t="s">
        <v>30</v>
      </c>
      <c r="J18" s="27" t="str">
        <f>'Rekapitulace stavby'!AN14</f>
        <v>Vyplň údaj</v>
      </c>
      <c r="M18" s="31"/>
    </row>
    <row r="19" spans="2:13" s="1" customFormat="1" ht="6.95" customHeight="1">
      <c r="B19" s="31"/>
      <c r="M19" s="31"/>
    </row>
    <row r="20" spans="2:13" s="1" customFormat="1" ht="12" customHeight="1">
      <c r="B20" s="31"/>
      <c r="D20" s="26" t="s">
        <v>33</v>
      </c>
      <c r="I20" s="26" t="s">
        <v>28</v>
      </c>
      <c r="J20" s="24" t="s">
        <v>100</v>
      </c>
      <c r="M20" s="31"/>
    </row>
    <row r="21" spans="2:13" s="1" customFormat="1" ht="18" customHeight="1">
      <c r="B21" s="31"/>
      <c r="E21" s="24" t="s">
        <v>101</v>
      </c>
      <c r="I21" s="26" t="s">
        <v>30</v>
      </c>
      <c r="J21" s="24" t="s">
        <v>102</v>
      </c>
      <c r="M21" s="31"/>
    </row>
    <row r="22" spans="2:13" s="1" customFormat="1" ht="6.95" customHeight="1">
      <c r="B22" s="31"/>
      <c r="M22" s="31"/>
    </row>
    <row r="23" spans="2:13" s="1" customFormat="1" ht="12" customHeight="1">
      <c r="B23" s="31"/>
      <c r="D23" s="26" t="s">
        <v>34</v>
      </c>
      <c r="I23" s="26" t="s">
        <v>28</v>
      </c>
      <c r="J23" s="24" t="str">
        <f>IF('Rekapitulace stavby'!AN19="","",'Rekapitulace stavby'!AN19)</f>
        <v/>
      </c>
      <c r="M23" s="31"/>
    </row>
    <row r="24" spans="2:13" s="1" customFormat="1" ht="18" customHeight="1">
      <c r="B24" s="31"/>
      <c r="E24" s="24" t="str">
        <f>IF('Rekapitulace stavby'!E20="","",'Rekapitulace stavby'!E20)</f>
        <v xml:space="preserve"> </v>
      </c>
      <c r="I24" s="26" t="s">
        <v>30</v>
      </c>
      <c r="J24" s="24" t="str">
        <f>IF('Rekapitulace stavby'!AN20="","",'Rekapitulace stavby'!AN20)</f>
        <v/>
      </c>
      <c r="M24" s="31"/>
    </row>
    <row r="25" spans="2:13" s="1" customFormat="1" ht="6.95" customHeight="1">
      <c r="B25" s="31"/>
      <c r="M25" s="31"/>
    </row>
    <row r="26" spans="2:13" s="1" customFormat="1" ht="12" customHeight="1">
      <c r="B26" s="31"/>
      <c r="D26" s="26" t="s">
        <v>35</v>
      </c>
      <c r="M26" s="31"/>
    </row>
    <row r="27" spans="2:13" s="7" customFormat="1" ht="16.5" customHeight="1">
      <c r="B27" s="86"/>
      <c r="E27" s="220" t="s">
        <v>29</v>
      </c>
      <c r="F27" s="220"/>
      <c r="G27" s="220"/>
      <c r="H27" s="220"/>
      <c r="M27" s="86"/>
    </row>
    <row r="28" spans="2:13" s="1" customFormat="1" ht="6.95" customHeight="1">
      <c r="B28" s="31"/>
      <c r="M28" s="31"/>
    </row>
    <row r="29" spans="2:13" s="1" customFormat="1" ht="6.95" customHeight="1">
      <c r="B29" s="31"/>
      <c r="D29" s="49"/>
      <c r="E29" s="49"/>
      <c r="F29" s="49"/>
      <c r="G29" s="49"/>
      <c r="H29" s="49"/>
      <c r="I29" s="49"/>
      <c r="J29" s="49"/>
      <c r="K29" s="49"/>
      <c r="L29" s="49"/>
      <c r="M29" s="31"/>
    </row>
    <row r="30" spans="2:13" s="1" customFormat="1" ht="12.75">
      <c r="B30" s="31"/>
      <c r="E30" s="26" t="s">
        <v>103</v>
      </c>
      <c r="K30" s="87">
        <f>I61</f>
        <v>0</v>
      </c>
      <c r="M30" s="31"/>
    </row>
    <row r="31" spans="2:13" s="1" customFormat="1" ht="12.75">
      <c r="B31" s="31"/>
      <c r="E31" s="26" t="s">
        <v>104</v>
      </c>
      <c r="K31" s="87">
        <f>J61</f>
        <v>0</v>
      </c>
      <c r="M31" s="31"/>
    </row>
    <row r="32" spans="2:13" s="1" customFormat="1" ht="25.35" customHeight="1">
      <c r="B32" s="31"/>
      <c r="D32" s="88" t="s">
        <v>37</v>
      </c>
      <c r="K32" s="62">
        <f>ROUND(K94, 2)</f>
        <v>0</v>
      </c>
      <c r="M32" s="31"/>
    </row>
    <row r="33" spans="2:13" s="1" customFormat="1" ht="6.95" customHeight="1">
      <c r="B33" s="31"/>
      <c r="D33" s="49"/>
      <c r="E33" s="49"/>
      <c r="F33" s="49"/>
      <c r="G33" s="49"/>
      <c r="H33" s="49"/>
      <c r="I33" s="49"/>
      <c r="J33" s="49"/>
      <c r="K33" s="49"/>
      <c r="L33" s="49"/>
      <c r="M33" s="31"/>
    </row>
    <row r="34" spans="2:13" s="1" customFormat="1" ht="14.45" customHeight="1">
      <c r="B34" s="31"/>
      <c r="F34" s="34" t="s">
        <v>39</v>
      </c>
      <c r="I34" s="34" t="s">
        <v>38</v>
      </c>
      <c r="K34" s="34" t="s">
        <v>40</v>
      </c>
      <c r="M34" s="31"/>
    </row>
    <row r="35" spans="2:13" s="1" customFormat="1" ht="14.45" customHeight="1">
      <c r="B35" s="31"/>
      <c r="D35" s="51" t="s">
        <v>41</v>
      </c>
      <c r="E35" s="26" t="s">
        <v>42</v>
      </c>
      <c r="F35" s="87">
        <f>ROUND((SUM(BE94:BE338)),  2)</f>
        <v>0</v>
      </c>
      <c r="I35" s="89">
        <v>0.21</v>
      </c>
      <c r="K35" s="87">
        <f>ROUND(((SUM(BE94:BE338))*I35),  2)</f>
        <v>0</v>
      </c>
      <c r="M35" s="31"/>
    </row>
    <row r="36" spans="2:13" s="1" customFormat="1" ht="14.45" customHeight="1">
      <c r="B36" s="31"/>
      <c r="E36" s="26" t="s">
        <v>43</v>
      </c>
      <c r="F36" s="87">
        <f>ROUND((SUM(BF94:BF338)),  2)</f>
        <v>0</v>
      </c>
      <c r="I36" s="89">
        <v>0.15</v>
      </c>
      <c r="K36" s="87">
        <f>ROUND(((SUM(BF94:BF338))*I36),  2)</f>
        <v>0</v>
      </c>
      <c r="M36" s="31"/>
    </row>
    <row r="37" spans="2:13" s="1" customFormat="1" ht="14.45" hidden="1" customHeight="1">
      <c r="B37" s="31"/>
      <c r="E37" s="26" t="s">
        <v>44</v>
      </c>
      <c r="F37" s="87">
        <f>ROUND((SUM(BG94:BG338)),  2)</f>
        <v>0</v>
      </c>
      <c r="I37" s="89">
        <v>0.21</v>
      </c>
      <c r="K37" s="87">
        <f>0</f>
        <v>0</v>
      </c>
      <c r="M37" s="31"/>
    </row>
    <row r="38" spans="2:13" s="1" customFormat="1" ht="14.45" hidden="1" customHeight="1">
      <c r="B38" s="31"/>
      <c r="E38" s="26" t="s">
        <v>45</v>
      </c>
      <c r="F38" s="87">
        <f>ROUND((SUM(BH94:BH338)),  2)</f>
        <v>0</v>
      </c>
      <c r="I38" s="89">
        <v>0.15</v>
      </c>
      <c r="K38" s="87">
        <f>0</f>
        <v>0</v>
      </c>
      <c r="M38" s="31"/>
    </row>
    <row r="39" spans="2:13" s="1" customFormat="1" ht="14.45" hidden="1" customHeight="1">
      <c r="B39" s="31"/>
      <c r="E39" s="26" t="s">
        <v>46</v>
      </c>
      <c r="F39" s="87">
        <f>ROUND((SUM(BI94:BI338)),  2)</f>
        <v>0</v>
      </c>
      <c r="I39" s="89">
        <v>0</v>
      </c>
      <c r="K39" s="87">
        <f>0</f>
        <v>0</v>
      </c>
      <c r="M39" s="31"/>
    </row>
    <row r="40" spans="2:13" s="1" customFormat="1" ht="6.95" customHeight="1">
      <c r="B40" s="31"/>
      <c r="M40" s="31"/>
    </row>
    <row r="41" spans="2:13" s="1" customFormat="1" ht="25.35" customHeight="1">
      <c r="B41" s="31"/>
      <c r="C41" s="90"/>
      <c r="D41" s="91" t="s">
        <v>47</v>
      </c>
      <c r="E41" s="53"/>
      <c r="F41" s="53"/>
      <c r="G41" s="92" t="s">
        <v>48</v>
      </c>
      <c r="H41" s="93" t="s">
        <v>49</v>
      </c>
      <c r="I41" s="53"/>
      <c r="J41" s="53"/>
      <c r="K41" s="94">
        <f>SUM(K32:K39)</f>
        <v>0</v>
      </c>
      <c r="L41" s="95"/>
      <c r="M41" s="31"/>
    </row>
    <row r="42" spans="2:13" s="1" customFormat="1" ht="14.45" customHeight="1">
      <c r="B42" s="40"/>
      <c r="C42" s="41"/>
      <c r="D42" s="41"/>
      <c r="E42" s="41"/>
      <c r="F42" s="41"/>
      <c r="G42" s="41"/>
      <c r="H42" s="41"/>
      <c r="I42" s="41"/>
      <c r="J42" s="41"/>
      <c r="K42" s="41"/>
      <c r="L42" s="41"/>
      <c r="M42" s="31"/>
    </row>
    <row r="46" spans="2:13" s="1" customFormat="1" ht="6.95" hidden="1" customHeight="1"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43"/>
      <c r="M46" s="31"/>
    </row>
    <row r="47" spans="2:13" s="1" customFormat="1" ht="24.95" hidden="1" customHeight="1">
      <c r="B47" s="31"/>
      <c r="C47" s="20" t="s">
        <v>105</v>
      </c>
      <c r="M47" s="31"/>
    </row>
    <row r="48" spans="2:13" s="1" customFormat="1" ht="6.95" hidden="1" customHeight="1">
      <c r="B48" s="31"/>
      <c r="M48" s="31"/>
    </row>
    <row r="49" spans="2:47" s="1" customFormat="1" ht="12" hidden="1" customHeight="1">
      <c r="B49" s="31"/>
      <c r="C49" s="26" t="s">
        <v>17</v>
      </c>
      <c r="M49" s="31"/>
    </row>
    <row r="50" spans="2:47" s="1" customFormat="1" ht="16.5" hidden="1" customHeight="1">
      <c r="B50" s="31"/>
      <c r="E50" s="231" t="str">
        <f>E7</f>
        <v>Šternberk – Most přes Sprchový potok (u tenisových kurtů)</v>
      </c>
      <c r="F50" s="232"/>
      <c r="G50" s="232"/>
      <c r="H50" s="232"/>
      <c r="M50" s="31"/>
    </row>
    <row r="51" spans="2:47" s="1" customFormat="1" ht="12" hidden="1" customHeight="1">
      <c r="B51" s="31"/>
      <c r="C51" s="26" t="s">
        <v>98</v>
      </c>
      <c r="M51" s="31"/>
    </row>
    <row r="52" spans="2:47" s="1" customFormat="1" ht="16.5" hidden="1" customHeight="1">
      <c r="B52" s="31"/>
      <c r="E52" s="194" t="str">
        <f>E9</f>
        <v>SO 102 - Chodník podél tenisových kurtů</v>
      </c>
      <c r="F52" s="233"/>
      <c r="G52" s="233"/>
      <c r="H52" s="233"/>
      <c r="M52" s="31"/>
    </row>
    <row r="53" spans="2:47" s="1" customFormat="1" ht="6.95" hidden="1" customHeight="1">
      <c r="B53" s="31"/>
      <c r="M53" s="31"/>
    </row>
    <row r="54" spans="2:47" s="1" customFormat="1" ht="12" hidden="1" customHeight="1">
      <c r="B54" s="31"/>
      <c r="C54" s="26" t="s">
        <v>23</v>
      </c>
      <c r="F54" s="24" t="str">
        <f>F12</f>
        <v xml:space="preserve"> </v>
      </c>
      <c r="I54" s="26" t="s">
        <v>25</v>
      </c>
      <c r="J54" s="48" t="str">
        <f>IF(J12="","",J12)</f>
        <v>10. 10. 2024</v>
      </c>
      <c r="M54" s="31"/>
    </row>
    <row r="55" spans="2:47" s="1" customFormat="1" ht="6.95" hidden="1" customHeight="1">
      <c r="B55" s="31"/>
      <c r="M55" s="31"/>
    </row>
    <row r="56" spans="2:47" s="1" customFormat="1" ht="15.2" hidden="1" customHeight="1">
      <c r="B56" s="31"/>
      <c r="C56" s="26" t="s">
        <v>27</v>
      </c>
      <c r="F56" s="24" t="str">
        <f>E15</f>
        <v xml:space="preserve"> </v>
      </c>
      <c r="I56" s="26" t="s">
        <v>33</v>
      </c>
      <c r="J56" s="29" t="str">
        <f>E21</f>
        <v>Midakon s.r.o</v>
      </c>
      <c r="M56" s="31"/>
    </row>
    <row r="57" spans="2:47" s="1" customFormat="1" ht="15.2" hidden="1" customHeight="1">
      <c r="B57" s="31"/>
      <c r="C57" s="26" t="s">
        <v>31</v>
      </c>
      <c r="F57" s="24" t="str">
        <f>IF(E18="","",E18)</f>
        <v>Vyplň údaj</v>
      </c>
      <c r="I57" s="26" t="s">
        <v>34</v>
      </c>
      <c r="J57" s="29" t="str">
        <f>E24</f>
        <v xml:space="preserve"> </v>
      </c>
      <c r="M57" s="31"/>
    </row>
    <row r="58" spans="2:47" s="1" customFormat="1" ht="10.35" hidden="1" customHeight="1">
      <c r="B58" s="31"/>
      <c r="M58" s="31"/>
    </row>
    <row r="59" spans="2:47" s="1" customFormat="1" ht="29.25" hidden="1" customHeight="1">
      <c r="B59" s="31"/>
      <c r="C59" s="96" t="s">
        <v>106</v>
      </c>
      <c r="D59" s="90"/>
      <c r="E59" s="90"/>
      <c r="F59" s="90"/>
      <c r="G59" s="90"/>
      <c r="H59" s="90"/>
      <c r="I59" s="97" t="s">
        <v>107</v>
      </c>
      <c r="J59" s="97" t="s">
        <v>108</v>
      </c>
      <c r="K59" s="97" t="s">
        <v>109</v>
      </c>
      <c r="L59" s="90"/>
      <c r="M59" s="31"/>
    </row>
    <row r="60" spans="2:47" s="1" customFormat="1" ht="10.35" hidden="1" customHeight="1">
      <c r="B60" s="31"/>
      <c r="M60" s="31"/>
    </row>
    <row r="61" spans="2:47" s="1" customFormat="1" ht="22.9" hidden="1" customHeight="1">
      <c r="B61" s="31"/>
      <c r="C61" s="98" t="s">
        <v>71</v>
      </c>
      <c r="I61" s="62">
        <f t="shared" ref="I61:J63" si="0">Q94</f>
        <v>0</v>
      </c>
      <c r="J61" s="62">
        <f t="shared" si="0"/>
        <v>0</v>
      </c>
      <c r="K61" s="62">
        <f>K94</f>
        <v>0</v>
      </c>
      <c r="M61" s="31"/>
      <c r="AU61" s="16" t="s">
        <v>110</v>
      </c>
    </row>
    <row r="62" spans="2:47" s="8" customFormat="1" ht="24.95" hidden="1" customHeight="1">
      <c r="B62" s="99"/>
      <c r="D62" s="100" t="s">
        <v>111</v>
      </c>
      <c r="E62" s="101"/>
      <c r="F62" s="101"/>
      <c r="G62" s="101"/>
      <c r="H62" s="101"/>
      <c r="I62" s="102">
        <f t="shared" si="0"/>
        <v>0</v>
      </c>
      <c r="J62" s="102">
        <f t="shared" si="0"/>
        <v>0</v>
      </c>
      <c r="K62" s="102">
        <f>K95</f>
        <v>0</v>
      </c>
      <c r="M62" s="99"/>
    </row>
    <row r="63" spans="2:47" s="12" customFormat="1" ht="19.899999999999999" hidden="1" customHeight="1">
      <c r="B63" s="154"/>
      <c r="D63" s="155" t="s">
        <v>488</v>
      </c>
      <c r="E63" s="156"/>
      <c r="F63" s="156"/>
      <c r="G63" s="156"/>
      <c r="H63" s="156"/>
      <c r="I63" s="157">
        <f t="shared" si="0"/>
        <v>0</v>
      </c>
      <c r="J63" s="157">
        <f t="shared" si="0"/>
        <v>0</v>
      </c>
      <c r="K63" s="157">
        <f>K96</f>
        <v>0</v>
      </c>
      <c r="M63" s="154"/>
    </row>
    <row r="64" spans="2:47" s="12" customFormat="1" ht="19.899999999999999" hidden="1" customHeight="1">
      <c r="B64" s="154"/>
      <c r="D64" s="155" t="s">
        <v>490</v>
      </c>
      <c r="E64" s="156"/>
      <c r="F64" s="156"/>
      <c r="G64" s="156"/>
      <c r="H64" s="156"/>
      <c r="I64" s="157">
        <f>Q119</f>
        <v>0</v>
      </c>
      <c r="J64" s="157">
        <f>R119</f>
        <v>0</v>
      </c>
      <c r="K64" s="157">
        <f>K119</f>
        <v>0</v>
      </c>
      <c r="M64" s="154"/>
    </row>
    <row r="65" spans="2:13" s="12" customFormat="1" ht="19.899999999999999" hidden="1" customHeight="1">
      <c r="B65" s="154"/>
      <c r="D65" s="155" t="s">
        <v>708</v>
      </c>
      <c r="E65" s="156"/>
      <c r="F65" s="156"/>
      <c r="G65" s="156"/>
      <c r="H65" s="156"/>
      <c r="I65" s="157">
        <f>Q136</f>
        <v>0</v>
      </c>
      <c r="J65" s="157">
        <f>R136</f>
        <v>0</v>
      </c>
      <c r="K65" s="157">
        <f>K136</f>
        <v>0</v>
      </c>
      <c r="M65" s="154"/>
    </row>
    <row r="66" spans="2:13" s="12" customFormat="1" ht="19.899999999999999" hidden="1" customHeight="1">
      <c r="B66" s="154"/>
      <c r="D66" s="155" t="s">
        <v>234</v>
      </c>
      <c r="E66" s="156"/>
      <c r="F66" s="156"/>
      <c r="G66" s="156"/>
      <c r="H66" s="156"/>
      <c r="I66" s="157">
        <f>Q141</f>
        <v>0</v>
      </c>
      <c r="J66" s="157">
        <f>R141</f>
        <v>0</v>
      </c>
      <c r="K66" s="157">
        <f>K141</f>
        <v>0</v>
      </c>
      <c r="M66" s="154"/>
    </row>
    <row r="67" spans="2:13" s="12" customFormat="1" ht="19.899999999999999" hidden="1" customHeight="1">
      <c r="B67" s="154"/>
      <c r="D67" s="155" t="s">
        <v>491</v>
      </c>
      <c r="E67" s="156"/>
      <c r="F67" s="156"/>
      <c r="G67" s="156"/>
      <c r="H67" s="156"/>
      <c r="I67" s="157">
        <f>Q149</f>
        <v>0</v>
      </c>
      <c r="J67" s="157">
        <f>R149</f>
        <v>0</v>
      </c>
      <c r="K67" s="157">
        <f>K149</f>
        <v>0</v>
      </c>
      <c r="M67" s="154"/>
    </row>
    <row r="68" spans="2:13" s="12" customFormat="1" ht="19.899999999999999" hidden="1" customHeight="1">
      <c r="B68" s="154"/>
      <c r="D68" s="155" t="s">
        <v>492</v>
      </c>
      <c r="E68" s="156"/>
      <c r="F68" s="156"/>
      <c r="G68" s="156"/>
      <c r="H68" s="156"/>
      <c r="I68" s="157">
        <f>Q187</f>
        <v>0</v>
      </c>
      <c r="J68" s="157">
        <f>R187</f>
        <v>0</v>
      </c>
      <c r="K68" s="157">
        <f>K187</f>
        <v>0</v>
      </c>
      <c r="M68" s="154"/>
    </row>
    <row r="69" spans="2:13" s="8" customFormat="1" ht="24.95" hidden="1" customHeight="1">
      <c r="B69" s="99"/>
      <c r="D69" s="100" t="s">
        <v>493</v>
      </c>
      <c r="E69" s="101"/>
      <c r="F69" s="101"/>
      <c r="G69" s="101"/>
      <c r="H69" s="101"/>
      <c r="I69" s="102">
        <f>Q191</f>
        <v>0</v>
      </c>
      <c r="J69" s="102">
        <f>R191</f>
        <v>0</v>
      </c>
      <c r="K69" s="102">
        <f>K191</f>
        <v>0</v>
      </c>
      <c r="M69" s="99"/>
    </row>
    <row r="70" spans="2:13" s="12" customFormat="1" ht="19.899999999999999" hidden="1" customHeight="1">
      <c r="B70" s="154"/>
      <c r="D70" s="155" t="s">
        <v>494</v>
      </c>
      <c r="E70" s="156"/>
      <c r="F70" s="156"/>
      <c r="G70" s="156"/>
      <c r="H70" s="156"/>
      <c r="I70" s="157">
        <f>Q192</f>
        <v>0</v>
      </c>
      <c r="J70" s="157">
        <f>R192</f>
        <v>0</v>
      </c>
      <c r="K70" s="157">
        <f>K192</f>
        <v>0</v>
      </c>
      <c r="M70" s="154"/>
    </row>
    <row r="71" spans="2:13" s="8" customFormat="1" ht="24.95" hidden="1" customHeight="1">
      <c r="B71" s="99"/>
      <c r="D71" s="100" t="s">
        <v>235</v>
      </c>
      <c r="E71" s="101"/>
      <c r="F71" s="101"/>
      <c r="G71" s="101"/>
      <c r="H71" s="101"/>
      <c r="I71" s="102">
        <f>Q200</f>
        <v>0</v>
      </c>
      <c r="J71" s="102">
        <f>R200</f>
        <v>0</v>
      </c>
      <c r="K71" s="102">
        <f>K200</f>
        <v>0</v>
      </c>
      <c r="M71" s="99"/>
    </row>
    <row r="72" spans="2:13" s="8" customFormat="1" ht="24.95" hidden="1" customHeight="1">
      <c r="B72" s="99"/>
      <c r="D72" s="100" t="s">
        <v>709</v>
      </c>
      <c r="E72" s="101"/>
      <c r="F72" s="101"/>
      <c r="G72" s="101"/>
      <c r="H72" s="101"/>
      <c r="I72" s="102">
        <f>Q264</f>
        <v>0</v>
      </c>
      <c r="J72" s="102">
        <f>R264</f>
        <v>0</v>
      </c>
      <c r="K72" s="102">
        <f>K264</f>
        <v>0</v>
      </c>
      <c r="M72" s="99"/>
    </row>
    <row r="73" spans="2:13" s="8" customFormat="1" ht="24.95" hidden="1" customHeight="1">
      <c r="B73" s="99"/>
      <c r="D73" s="100" t="s">
        <v>710</v>
      </c>
      <c r="E73" s="101"/>
      <c r="F73" s="101"/>
      <c r="G73" s="101"/>
      <c r="H73" s="101"/>
      <c r="I73" s="102">
        <f>Q286</f>
        <v>0</v>
      </c>
      <c r="J73" s="102">
        <f>R286</f>
        <v>0</v>
      </c>
      <c r="K73" s="102">
        <f>K286</f>
        <v>0</v>
      </c>
      <c r="M73" s="99"/>
    </row>
    <row r="74" spans="2:13" s="8" customFormat="1" ht="24.95" hidden="1" customHeight="1">
      <c r="B74" s="99"/>
      <c r="D74" s="100" t="s">
        <v>237</v>
      </c>
      <c r="E74" s="101"/>
      <c r="F74" s="101"/>
      <c r="G74" s="101"/>
      <c r="H74" s="101"/>
      <c r="I74" s="102">
        <f>Q309</f>
        <v>0</v>
      </c>
      <c r="J74" s="102">
        <f>R309</f>
        <v>0</v>
      </c>
      <c r="K74" s="102">
        <f>K309</f>
        <v>0</v>
      </c>
      <c r="M74" s="99"/>
    </row>
    <row r="75" spans="2:13" s="1" customFormat="1" ht="21.75" hidden="1" customHeight="1">
      <c r="B75" s="31"/>
      <c r="M75" s="31"/>
    </row>
    <row r="76" spans="2:13" s="1" customFormat="1" ht="6.95" hidden="1" customHeight="1"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41"/>
      <c r="M76" s="31"/>
    </row>
    <row r="77" spans="2:13" ht="11.25" hidden="1"/>
    <row r="78" spans="2:13" ht="11.25" hidden="1"/>
    <row r="79" spans="2:13" ht="11.25" hidden="1"/>
    <row r="80" spans="2:13" s="1" customFormat="1" ht="6.95" customHeight="1">
      <c r="B80" s="42"/>
      <c r="C80" s="43"/>
      <c r="D80" s="43"/>
      <c r="E80" s="43"/>
      <c r="F80" s="43"/>
      <c r="G80" s="43"/>
      <c r="H80" s="43"/>
      <c r="I80" s="43"/>
      <c r="J80" s="43"/>
      <c r="K80" s="43"/>
      <c r="L80" s="43"/>
      <c r="M80" s="31"/>
    </row>
    <row r="81" spans="2:63" s="1" customFormat="1" ht="24.95" customHeight="1">
      <c r="B81" s="31"/>
      <c r="C81" s="20" t="s">
        <v>115</v>
      </c>
      <c r="M81" s="31"/>
    </row>
    <row r="82" spans="2:63" s="1" customFormat="1" ht="6.95" customHeight="1">
      <c r="B82" s="31"/>
      <c r="M82" s="31"/>
    </row>
    <row r="83" spans="2:63" s="1" customFormat="1" ht="12" customHeight="1">
      <c r="B83" s="31"/>
      <c r="C83" s="26" t="s">
        <v>17</v>
      </c>
      <c r="M83" s="31"/>
    </row>
    <row r="84" spans="2:63" s="1" customFormat="1" ht="16.5" customHeight="1">
      <c r="B84" s="31"/>
      <c r="E84" s="231" t="str">
        <f>E7</f>
        <v>Šternberk – Most přes Sprchový potok (u tenisových kurtů)</v>
      </c>
      <c r="F84" s="232"/>
      <c r="G84" s="232"/>
      <c r="H84" s="232"/>
      <c r="M84" s="31"/>
    </row>
    <row r="85" spans="2:63" s="1" customFormat="1" ht="12" customHeight="1">
      <c r="B85" s="31"/>
      <c r="C85" s="26" t="s">
        <v>98</v>
      </c>
      <c r="M85" s="31"/>
    </row>
    <row r="86" spans="2:63" s="1" customFormat="1" ht="16.5" customHeight="1">
      <c r="B86" s="31"/>
      <c r="E86" s="194" t="str">
        <f>E9</f>
        <v>SO 102 - Chodník podél tenisových kurtů</v>
      </c>
      <c r="F86" s="233"/>
      <c r="G86" s="233"/>
      <c r="H86" s="233"/>
      <c r="M86" s="31"/>
    </row>
    <row r="87" spans="2:63" s="1" customFormat="1" ht="6.95" customHeight="1">
      <c r="B87" s="31"/>
      <c r="M87" s="31"/>
    </row>
    <row r="88" spans="2:63" s="1" customFormat="1" ht="12" customHeight="1">
      <c r="B88" s="31"/>
      <c r="C88" s="26" t="s">
        <v>23</v>
      </c>
      <c r="F88" s="24" t="str">
        <f>F12</f>
        <v xml:space="preserve"> </v>
      </c>
      <c r="I88" s="26" t="s">
        <v>25</v>
      </c>
      <c r="J88" s="48" t="str">
        <f>IF(J12="","",J12)</f>
        <v>10. 10. 2024</v>
      </c>
      <c r="M88" s="31"/>
    </row>
    <row r="89" spans="2:63" s="1" customFormat="1" ht="6.95" customHeight="1">
      <c r="B89" s="31"/>
      <c r="M89" s="31"/>
    </row>
    <row r="90" spans="2:63" s="1" customFormat="1" ht="15.2" customHeight="1">
      <c r="B90" s="31"/>
      <c r="C90" s="26" t="s">
        <v>27</v>
      </c>
      <c r="F90" s="24" t="str">
        <f>E15</f>
        <v xml:space="preserve"> </v>
      </c>
      <c r="I90" s="26" t="s">
        <v>33</v>
      </c>
      <c r="J90" s="29" t="str">
        <f>E21</f>
        <v>Midakon s.r.o</v>
      </c>
      <c r="M90" s="31"/>
    </row>
    <row r="91" spans="2:63" s="1" customFormat="1" ht="15.2" customHeight="1">
      <c r="B91" s="31"/>
      <c r="C91" s="26" t="s">
        <v>31</v>
      </c>
      <c r="F91" s="24" t="str">
        <f>IF(E18="","",E18)</f>
        <v>Vyplň údaj</v>
      </c>
      <c r="I91" s="26" t="s">
        <v>34</v>
      </c>
      <c r="J91" s="29" t="str">
        <f>E24</f>
        <v xml:space="preserve"> </v>
      </c>
      <c r="M91" s="31"/>
    </row>
    <row r="92" spans="2:63" s="1" customFormat="1" ht="10.35" customHeight="1">
      <c r="B92" s="31"/>
      <c r="M92" s="31"/>
    </row>
    <row r="93" spans="2:63" s="9" customFormat="1" ht="29.25" customHeight="1">
      <c r="B93" s="103"/>
      <c r="C93" s="104" t="s">
        <v>116</v>
      </c>
      <c r="D93" s="105" t="s">
        <v>56</v>
      </c>
      <c r="E93" s="105" t="s">
        <v>52</v>
      </c>
      <c r="F93" s="105" t="s">
        <v>53</v>
      </c>
      <c r="G93" s="105" t="s">
        <v>117</v>
      </c>
      <c r="H93" s="105" t="s">
        <v>118</v>
      </c>
      <c r="I93" s="105" t="s">
        <v>119</v>
      </c>
      <c r="J93" s="105" t="s">
        <v>120</v>
      </c>
      <c r="K93" s="105" t="s">
        <v>109</v>
      </c>
      <c r="L93" s="106" t="s">
        <v>121</v>
      </c>
      <c r="M93" s="103"/>
      <c r="N93" s="55" t="s">
        <v>29</v>
      </c>
      <c r="O93" s="56" t="s">
        <v>41</v>
      </c>
      <c r="P93" s="56" t="s">
        <v>122</v>
      </c>
      <c r="Q93" s="56" t="s">
        <v>123</v>
      </c>
      <c r="R93" s="56" t="s">
        <v>124</v>
      </c>
      <c r="S93" s="56" t="s">
        <v>125</v>
      </c>
      <c r="T93" s="56" t="s">
        <v>126</v>
      </c>
      <c r="U93" s="56" t="s">
        <v>127</v>
      </c>
      <c r="V93" s="56" t="s">
        <v>128</v>
      </c>
      <c r="W93" s="56" t="s">
        <v>129</v>
      </c>
      <c r="X93" s="57" t="s">
        <v>130</v>
      </c>
    </row>
    <row r="94" spans="2:63" s="1" customFormat="1" ht="22.9" customHeight="1">
      <c r="B94" s="31"/>
      <c r="C94" s="60" t="s">
        <v>131</v>
      </c>
      <c r="K94" s="107">
        <f>BK94</f>
        <v>0</v>
      </c>
      <c r="M94" s="31"/>
      <c r="N94" s="58"/>
      <c r="O94" s="49"/>
      <c r="P94" s="49"/>
      <c r="Q94" s="108">
        <f>Q95+Q191+Q200+Q264+Q286+Q309</f>
        <v>0</v>
      </c>
      <c r="R94" s="108">
        <f>R95+R191+R200+R264+R286+R309</f>
        <v>0</v>
      </c>
      <c r="S94" s="49"/>
      <c r="T94" s="109">
        <f>T95+T191+T200+T264+T286+T309</f>
        <v>0</v>
      </c>
      <c r="U94" s="49"/>
      <c r="V94" s="109">
        <f>V95+V191+V200+V264+V286+V309</f>
        <v>104.09436747999997</v>
      </c>
      <c r="W94" s="49"/>
      <c r="X94" s="110">
        <f>X95+X191+X200+X264+X286+X309</f>
        <v>28.749727000000004</v>
      </c>
      <c r="AT94" s="16" t="s">
        <v>72</v>
      </c>
      <c r="AU94" s="16" t="s">
        <v>110</v>
      </c>
      <c r="BK94" s="111">
        <f>BK95+BK191+BK200+BK264+BK286+BK309</f>
        <v>0</v>
      </c>
    </row>
    <row r="95" spans="2:63" s="10" customFormat="1" ht="25.9" customHeight="1">
      <c r="B95" s="112"/>
      <c r="D95" s="113" t="s">
        <v>72</v>
      </c>
      <c r="E95" s="114" t="s">
        <v>132</v>
      </c>
      <c r="F95" s="114" t="s">
        <v>133</v>
      </c>
      <c r="I95" s="115"/>
      <c r="J95" s="115"/>
      <c r="K95" s="116">
        <f>BK95</f>
        <v>0</v>
      </c>
      <c r="M95" s="112"/>
      <c r="N95" s="117"/>
      <c r="Q95" s="118">
        <f>Q96+Q119+Q136+Q141+Q149+Q187</f>
        <v>0</v>
      </c>
      <c r="R95" s="118">
        <f>R96+R119+R136+R141+R149+R187</f>
        <v>0</v>
      </c>
      <c r="T95" s="119">
        <f>T96+T119+T136+T141+T149+T187</f>
        <v>0</v>
      </c>
      <c r="V95" s="119">
        <f>V96+V119+V136+V141+V149+V187</f>
        <v>101.94313447999998</v>
      </c>
      <c r="X95" s="120">
        <f>X96+X119+X136+X141+X149+X187</f>
        <v>26.580172000000005</v>
      </c>
      <c r="AR95" s="113" t="s">
        <v>81</v>
      </c>
      <c r="AT95" s="121" t="s">
        <v>72</v>
      </c>
      <c r="AU95" s="121" t="s">
        <v>73</v>
      </c>
      <c r="AY95" s="113" t="s">
        <v>134</v>
      </c>
      <c r="BK95" s="122">
        <f>BK96+BK119+BK136+BK141+BK149+BK187</f>
        <v>0</v>
      </c>
    </row>
    <row r="96" spans="2:63" s="10" customFormat="1" ht="22.9" customHeight="1">
      <c r="B96" s="112"/>
      <c r="D96" s="113" t="s">
        <v>72</v>
      </c>
      <c r="E96" s="158" t="s">
        <v>83</v>
      </c>
      <c r="F96" s="158" t="s">
        <v>551</v>
      </c>
      <c r="I96" s="115"/>
      <c r="J96" s="115"/>
      <c r="K96" s="159">
        <f>BK96</f>
        <v>0</v>
      </c>
      <c r="M96" s="112"/>
      <c r="N96" s="117"/>
      <c r="Q96" s="118">
        <f>SUM(Q97:Q118)</f>
        <v>0</v>
      </c>
      <c r="R96" s="118">
        <f>SUM(R97:R118)</f>
        <v>0</v>
      </c>
      <c r="T96" s="119">
        <f>SUM(T97:T118)</f>
        <v>0</v>
      </c>
      <c r="V96" s="119">
        <f>SUM(V97:V118)</f>
        <v>58.82857688</v>
      </c>
      <c r="X96" s="120">
        <f>SUM(X97:X118)</f>
        <v>0</v>
      </c>
      <c r="AR96" s="113" t="s">
        <v>81</v>
      </c>
      <c r="AT96" s="121" t="s">
        <v>72</v>
      </c>
      <c r="AU96" s="121" t="s">
        <v>81</v>
      </c>
      <c r="AY96" s="113" t="s">
        <v>134</v>
      </c>
      <c r="BK96" s="122">
        <f>SUM(BK97:BK118)</f>
        <v>0</v>
      </c>
    </row>
    <row r="97" spans="2:65" s="1" customFormat="1" ht="24.2" customHeight="1">
      <c r="B97" s="31"/>
      <c r="C97" s="123" t="s">
        <v>81</v>
      </c>
      <c r="D97" s="123" t="s">
        <v>138</v>
      </c>
      <c r="E97" s="124" t="s">
        <v>711</v>
      </c>
      <c r="F97" s="125" t="s">
        <v>712</v>
      </c>
      <c r="G97" s="126" t="s">
        <v>363</v>
      </c>
      <c r="H97" s="127">
        <v>22.102</v>
      </c>
      <c r="I97" s="128"/>
      <c r="J97" s="128"/>
      <c r="K97" s="129">
        <f>ROUND(P97*H97,2)</f>
        <v>0</v>
      </c>
      <c r="L97" s="125" t="s">
        <v>142</v>
      </c>
      <c r="M97" s="31"/>
      <c r="N97" s="130" t="s">
        <v>29</v>
      </c>
      <c r="O97" s="131" t="s">
        <v>42</v>
      </c>
      <c r="P97" s="132">
        <f>I97+J97</f>
        <v>0</v>
      </c>
      <c r="Q97" s="132">
        <f>ROUND(I97*H97,2)</f>
        <v>0</v>
      </c>
      <c r="R97" s="132">
        <f>ROUND(J97*H97,2)</f>
        <v>0</v>
      </c>
      <c r="T97" s="133">
        <f>S97*H97</f>
        <v>0</v>
      </c>
      <c r="U97" s="133">
        <v>2.5505399999999998</v>
      </c>
      <c r="V97" s="133">
        <f>U97*H97</f>
        <v>56.372035079999996</v>
      </c>
      <c r="W97" s="133">
        <v>0</v>
      </c>
      <c r="X97" s="134">
        <f>W97*H97</f>
        <v>0</v>
      </c>
      <c r="AR97" s="135" t="s">
        <v>137</v>
      </c>
      <c r="AT97" s="135" t="s">
        <v>138</v>
      </c>
      <c r="AU97" s="135" t="s">
        <v>83</v>
      </c>
      <c r="AY97" s="16" t="s">
        <v>134</v>
      </c>
      <c r="BE97" s="136">
        <f>IF(O97="základní",K97,0)</f>
        <v>0</v>
      </c>
      <c r="BF97" s="136">
        <f>IF(O97="snížená",K97,0)</f>
        <v>0</v>
      </c>
      <c r="BG97" s="136">
        <f>IF(O97="zákl. přenesená",K97,0)</f>
        <v>0</v>
      </c>
      <c r="BH97" s="136">
        <f>IF(O97="sníž. přenesená",K97,0)</f>
        <v>0</v>
      </c>
      <c r="BI97" s="136">
        <f>IF(O97="nulová",K97,0)</f>
        <v>0</v>
      </c>
      <c r="BJ97" s="16" t="s">
        <v>81</v>
      </c>
      <c r="BK97" s="136">
        <f>ROUND(P97*H97,2)</f>
        <v>0</v>
      </c>
      <c r="BL97" s="16" t="s">
        <v>137</v>
      </c>
      <c r="BM97" s="135" t="s">
        <v>713</v>
      </c>
    </row>
    <row r="98" spans="2:65" s="1" customFormat="1" ht="11.25">
      <c r="B98" s="31"/>
      <c r="D98" s="137" t="s">
        <v>144</v>
      </c>
      <c r="F98" s="138" t="s">
        <v>714</v>
      </c>
      <c r="I98" s="139"/>
      <c r="J98" s="139"/>
      <c r="M98" s="31"/>
      <c r="N98" s="140"/>
      <c r="X98" s="52"/>
      <c r="AT98" s="16" t="s">
        <v>144</v>
      </c>
      <c r="AU98" s="16" t="s">
        <v>83</v>
      </c>
    </row>
    <row r="99" spans="2:65" s="1" customFormat="1" ht="11.25">
      <c r="B99" s="31"/>
      <c r="D99" s="141" t="s">
        <v>145</v>
      </c>
      <c r="F99" s="142" t="s">
        <v>715</v>
      </c>
      <c r="I99" s="139"/>
      <c r="J99" s="139"/>
      <c r="M99" s="31"/>
      <c r="N99" s="140"/>
      <c r="X99" s="52"/>
      <c r="AT99" s="16" t="s">
        <v>145</v>
      </c>
      <c r="AU99" s="16" t="s">
        <v>83</v>
      </c>
    </row>
    <row r="100" spans="2:65" s="11" customFormat="1" ht="11.25">
      <c r="B100" s="144"/>
      <c r="D100" s="137" t="s">
        <v>149</v>
      </c>
      <c r="E100" s="145" t="s">
        <v>29</v>
      </c>
      <c r="F100" s="146" t="s">
        <v>716</v>
      </c>
      <c r="H100" s="147">
        <v>22.102</v>
      </c>
      <c r="I100" s="148"/>
      <c r="J100" s="148"/>
      <c r="M100" s="144"/>
      <c r="N100" s="149"/>
      <c r="X100" s="150"/>
      <c r="AT100" s="145" t="s">
        <v>149</v>
      </c>
      <c r="AU100" s="145" t="s">
        <v>83</v>
      </c>
      <c r="AV100" s="11" t="s">
        <v>83</v>
      </c>
      <c r="AW100" s="11" t="s">
        <v>5</v>
      </c>
      <c r="AX100" s="11" t="s">
        <v>81</v>
      </c>
      <c r="AY100" s="145" t="s">
        <v>134</v>
      </c>
    </row>
    <row r="101" spans="2:65" s="1" customFormat="1" ht="24.2" customHeight="1">
      <c r="B101" s="31"/>
      <c r="C101" s="123" t="s">
        <v>83</v>
      </c>
      <c r="D101" s="123" t="s">
        <v>138</v>
      </c>
      <c r="E101" s="124" t="s">
        <v>717</v>
      </c>
      <c r="F101" s="125" t="s">
        <v>718</v>
      </c>
      <c r="G101" s="126" t="s">
        <v>541</v>
      </c>
      <c r="H101" s="127">
        <v>120.82</v>
      </c>
      <c r="I101" s="128"/>
      <c r="J101" s="128"/>
      <c r="K101" s="129">
        <f>ROUND(P101*H101,2)</f>
        <v>0</v>
      </c>
      <c r="L101" s="125" t="s">
        <v>142</v>
      </c>
      <c r="M101" s="31"/>
      <c r="N101" s="130" t="s">
        <v>29</v>
      </c>
      <c r="O101" s="131" t="s">
        <v>42</v>
      </c>
      <c r="P101" s="132">
        <f>I101+J101</f>
        <v>0</v>
      </c>
      <c r="Q101" s="132">
        <f>ROUND(I101*H101,2)</f>
        <v>0</v>
      </c>
      <c r="R101" s="132">
        <f>ROUND(J101*H101,2)</f>
        <v>0</v>
      </c>
      <c r="T101" s="133">
        <f>S101*H101</f>
        <v>0</v>
      </c>
      <c r="U101" s="133">
        <v>1.2999999999999999E-3</v>
      </c>
      <c r="V101" s="133">
        <f>U101*H101</f>
        <v>0.15706599999999998</v>
      </c>
      <c r="W101" s="133">
        <v>0</v>
      </c>
      <c r="X101" s="134">
        <f>W101*H101</f>
        <v>0</v>
      </c>
      <c r="AR101" s="135" t="s">
        <v>137</v>
      </c>
      <c r="AT101" s="135" t="s">
        <v>138</v>
      </c>
      <c r="AU101" s="135" t="s">
        <v>83</v>
      </c>
      <c r="AY101" s="16" t="s">
        <v>134</v>
      </c>
      <c r="BE101" s="136">
        <f>IF(O101="základní",K101,0)</f>
        <v>0</v>
      </c>
      <c r="BF101" s="136">
        <f>IF(O101="snížená",K101,0)</f>
        <v>0</v>
      </c>
      <c r="BG101" s="136">
        <f>IF(O101="zákl. přenesená",K101,0)</f>
        <v>0</v>
      </c>
      <c r="BH101" s="136">
        <f>IF(O101="sníž. přenesená",K101,0)</f>
        <v>0</v>
      </c>
      <c r="BI101" s="136">
        <f>IF(O101="nulová",K101,0)</f>
        <v>0</v>
      </c>
      <c r="BJ101" s="16" t="s">
        <v>81</v>
      </c>
      <c r="BK101" s="136">
        <f>ROUND(P101*H101,2)</f>
        <v>0</v>
      </c>
      <c r="BL101" s="16" t="s">
        <v>137</v>
      </c>
      <c r="BM101" s="135" t="s">
        <v>719</v>
      </c>
    </row>
    <row r="102" spans="2:65" s="1" customFormat="1" ht="11.25">
      <c r="B102" s="31"/>
      <c r="D102" s="137" t="s">
        <v>144</v>
      </c>
      <c r="F102" s="138" t="s">
        <v>720</v>
      </c>
      <c r="I102" s="139"/>
      <c r="J102" s="139"/>
      <c r="M102" s="31"/>
      <c r="N102" s="140"/>
      <c r="X102" s="52"/>
      <c r="AT102" s="16" t="s">
        <v>144</v>
      </c>
      <c r="AU102" s="16" t="s">
        <v>83</v>
      </c>
    </row>
    <row r="103" spans="2:65" s="1" customFormat="1" ht="11.25">
      <c r="B103" s="31"/>
      <c r="D103" s="141" t="s">
        <v>145</v>
      </c>
      <c r="F103" s="142" t="s">
        <v>721</v>
      </c>
      <c r="I103" s="139"/>
      <c r="J103" s="139"/>
      <c r="M103" s="31"/>
      <c r="N103" s="140"/>
      <c r="X103" s="52"/>
      <c r="AT103" s="16" t="s">
        <v>145</v>
      </c>
      <c r="AU103" s="16" t="s">
        <v>83</v>
      </c>
    </row>
    <row r="104" spans="2:65" s="11" customFormat="1" ht="11.25">
      <c r="B104" s="144"/>
      <c r="D104" s="137" t="s">
        <v>149</v>
      </c>
      <c r="E104" s="145" t="s">
        <v>29</v>
      </c>
      <c r="F104" s="146" t="s">
        <v>722</v>
      </c>
      <c r="H104" s="147">
        <v>120.82</v>
      </c>
      <c r="I104" s="148"/>
      <c r="J104" s="148"/>
      <c r="M104" s="144"/>
      <c r="N104" s="149"/>
      <c r="X104" s="150"/>
      <c r="AT104" s="145" t="s">
        <v>149</v>
      </c>
      <c r="AU104" s="145" t="s">
        <v>83</v>
      </c>
      <c r="AV104" s="11" t="s">
        <v>83</v>
      </c>
      <c r="AW104" s="11" t="s">
        <v>5</v>
      </c>
      <c r="AX104" s="11" t="s">
        <v>81</v>
      </c>
      <c r="AY104" s="145" t="s">
        <v>134</v>
      </c>
    </row>
    <row r="105" spans="2:65" s="1" customFormat="1" ht="24.2" customHeight="1">
      <c r="B105" s="31"/>
      <c r="C105" s="123" t="s">
        <v>156</v>
      </c>
      <c r="D105" s="123" t="s">
        <v>138</v>
      </c>
      <c r="E105" s="124" t="s">
        <v>723</v>
      </c>
      <c r="F105" s="125" t="s">
        <v>724</v>
      </c>
      <c r="G105" s="126" t="s">
        <v>541</v>
      </c>
      <c r="H105" s="127">
        <v>120.82</v>
      </c>
      <c r="I105" s="128"/>
      <c r="J105" s="128"/>
      <c r="K105" s="129">
        <f>ROUND(P105*H105,2)</f>
        <v>0</v>
      </c>
      <c r="L105" s="125" t="s">
        <v>142</v>
      </c>
      <c r="M105" s="31"/>
      <c r="N105" s="130" t="s">
        <v>29</v>
      </c>
      <c r="O105" s="131" t="s">
        <v>42</v>
      </c>
      <c r="P105" s="132">
        <f>I105+J105</f>
        <v>0</v>
      </c>
      <c r="Q105" s="132">
        <f>ROUND(I105*H105,2)</f>
        <v>0</v>
      </c>
      <c r="R105" s="132">
        <f>ROUND(J105*H105,2)</f>
        <v>0</v>
      </c>
      <c r="T105" s="133">
        <f>S105*H105</f>
        <v>0</v>
      </c>
      <c r="U105" s="133">
        <v>4.0000000000000003E-5</v>
      </c>
      <c r="V105" s="133">
        <f>U105*H105</f>
        <v>4.8327999999999999E-3</v>
      </c>
      <c r="W105" s="133">
        <v>0</v>
      </c>
      <c r="X105" s="134">
        <f>W105*H105</f>
        <v>0</v>
      </c>
      <c r="AR105" s="135" t="s">
        <v>137</v>
      </c>
      <c r="AT105" s="135" t="s">
        <v>138</v>
      </c>
      <c r="AU105" s="135" t="s">
        <v>83</v>
      </c>
      <c r="AY105" s="16" t="s">
        <v>134</v>
      </c>
      <c r="BE105" s="136">
        <f>IF(O105="základní",K105,0)</f>
        <v>0</v>
      </c>
      <c r="BF105" s="136">
        <f>IF(O105="snížená",K105,0)</f>
        <v>0</v>
      </c>
      <c r="BG105" s="136">
        <f>IF(O105="zákl. přenesená",K105,0)</f>
        <v>0</v>
      </c>
      <c r="BH105" s="136">
        <f>IF(O105="sníž. přenesená",K105,0)</f>
        <v>0</v>
      </c>
      <c r="BI105" s="136">
        <f>IF(O105="nulová",K105,0)</f>
        <v>0</v>
      </c>
      <c r="BJ105" s="16" t="s">
        <v>81</v>
      </c>
      <c r="BK105" s="136">
        <f>ROUND(P105*H105,2)</f>
        <v>0</v>
      </c>
      <c r="BL105" s="16" t="s">
        <v>137</v>
      </c>
      <c r="BM105" s="135" t="s">
        <v>725</v>
      </c>
    </row>
    <row r="106" spans="2:65" s="1" customFormat="1" ht="11.25">
      <c r="B106" s="31"/>
      <c r="D106" s="137" t="s">
        <v>144</v>
      </c>
      <c r="F106" s="138" t="s">
        <v>726</v>
      </c>
      <c r="I106" s="139"/>
      <c r="J106" s="139"/>
      <c r="M106" s="31"/>
      <c r="N106" s="140"/>
      <c r="X106" s="52"/>
      <c r="AT106" s="16" t="s">
        <v>144</v>
      </c>
      <c r="AU106" s="16" t="s">
        <v>83</v>
      </c>
    </row>
    <row r="107" spans="2:65" s="1" customFormat="1" ht="11.25">
      <c r="B107" s="31"/>
      <c r="D107" s="141" t="s">
        <v>145</v>
      </c>
      <c r="F107" s="142" t="s">
        <v>727</v>
      </c>
      <c r="I107" s="139"/>
      <c r="J107" s="139"/>
      <c r="M107" s="31"/>
      <c r="N107" s="140"/>
      <c r="X107" s="52"/>
      <c r="AT107" s="16" t="s">
        <v>145</v>
      </c>
      <c r="AU107" s="16" t="s">
        <v>83</v>
      </c>
    </row>
    <row r="108" spans="2:65" s="11" customFormat="1" ht="11.25">
      <c r="B108" s="144"/>
      <c r="D108" s="137" t="s">
        <v>149</v>
      </c>
      <c r="E108" s="145" t="s">
        <v>29</v>
      </c>
      <c r="F108" s="146" t="s">
        <v>728</v>
      </c>
      <c r="H108" s="147">
        <v>120.82</v>
      </c>
      <c r="I108" s="148"/>
      <c r="J108" s="148"/>
      <c r="M108" s="144"/>
      <c r="N108" s="149"/>
      <c r="X108" s="150"/>
      <c r="AT108" s="145" t="s">
        <v>149</v>
      </c>
      <c r="AU108" s="145" t="s">
        <v>83</v>
      </c>
      <c r="AV108" s="11" t="s">
        <v>83</v>
      </c>
      <c r="AW108" s="11" t="s">
        <v>5</v>
      </c>
      <c r="AX108" s="11" t="s">
        <v>81</v>
      </c>
      <c r="AY108" s="145" t="s">
        <v>134</v>
      </c>
    </row>
    <row r="109" spans="2:65" s="1" customFormat="1" ht="24.2" customHeight="1">
      <c r="B109" s="31"/>
      <c r="C109" s="123" t="s">
        <v>137</v>
      </c>
      <c r="D109" s="123" t="s">
        <v>138</v>
      </c>
      <c r="E109" s="124" t="s">
        <v>729</v>
      </c>
      <c r="F109" s="125" t="s">
        <v>730</v>
      </c>
      <c r="G109" s="126" t="s">
        <v>372</v>
      </c>
      <c r="H109" s="127">
        <v>2.21</v>
      </c>
      <c r="I109" s="128"/>
      <c r="J109" s="128"/>
      <c r="K109" s="129">
        <f>ROUND(P109*H109,2)</f>
        <v>0</v>
      </c>
      <c r="L109" s="125" t="s">
        <v>142</v>
      </c>
      <c r="M109" s="31"/>
      <c r="N109" s="130" t="s">
        <v>29</v>
      </c>
      <c r="O109" s="131" t="s">
        <v>42</v>
      </c>
      <c r="P109" s="132">
        <f>I109+J109</f>
        <v>0</v>
      </c>
      <c r="Q109" s="132">
        <f>ROUND(I109*H109,2)</f>
        <v>0</v>
      </c>
      <c r="R109" s="132">
        <f>ROUND(J109*H109,2)</f>
        <v>0</v>
      </c>
      <c r="T109" s="133">
        <f>S109*H109</f>
        <v>0</v>
      </c>
      <c r="U109" s="133">
        <v>1.0383</v>
      </c>
      <c r="V109" s="133">
        <f>U109*H109</f>
        <v>2.2946429999999998</v>
      </c>
      <c r="W109" s="133">
        <v>0</v>
      </c>
      <c r="X109" s="134">
        <f>W109*H109</f>
        <v>0</v>
      </c>
      <c r="AR109" s="135" t="s">
        <v>137</v>
      </c>
      <c r="AT109" s="135" t="s">
        <v>138</v>
      </c>
      <c r="AU109" s="135" t="s">
        <v>83</v>
      </c>
      <c r="AY109" s="16" t="s">
        <v>134</v>
      </c>
      <c r="BE109" s="136">
        <f>IF(O109="základní",K109,0)</f>
        <v>0</v>
      </c>
      <c r="BF109" s="136">
        <f>IF(O109="snížená",K109,0)</f>
        <v>0</v>
      </c>
      <c r="BG109" s="136">
        <f>IF(O109="zákl. přenesená",K109,0)</f>
        <v>0</v>
      </c>
      <c r="BH109" s="136">
        <f>IF(O109="sníž. přenesená",K109,0)</f>
        <v>0</v>
      </c>
      <c r="BI109" s="136">
        <f>IF(O109="nulová",K109,0)</f>
        <v>0</v>
      </c>
      <c r="BJ109" s="16" t="s">
        <v>81</v>
      </c>
      <c r="BK109" s="136">
        <f>ROUND(P109*H109,2)</f>
        <v>0</v>
      </c>
      <c r="BL109" s="16" t="s">
        <v>137</v>
      </c>
      <c r="BM109" s="135" t="s">
        <v>731</v>
      </c>
    </row>
    <row r="110" spans="2:65" s="1" customFormat="1" ht="11.25">
      <c r="B110" s="31"/>
      <c r="D110" s="137" t="s">
        <v>144</v>
      </c>
      <c r="F110" s="138" t="s">
        <v>732</v>
      </c>
      <c r="I110" s="139"/>
      <c r="J110" s="139"/>
      <c r="M110" s="31"/>
      <c r="N110" s="140"/>
      <c r="X110" s="52"/>
      <c r="AT110" s="16" t="s">
        <v>144</v>
      </c>
      <c r="AU110" s="16" t="s">
        <v>83</v>
      </c>
    </row>
    <row r="111" spans="2:65" s="1" customFormat="1" ht="11.25">
      <c r="B111" s="31"/>
      <c r="D111" s="141" t="s">
        <v>145</v>
      </c>
      <c r="F111" s="142" t="s">
        <v>733</v>
      </c>
      <c r="I111" s="139"/>
      <c r="J111" s="139"/>
      <c r="M111" s="31"/>
      <c r="N111" s="140"/>
      <c r="X111" s="52"/>
      <c r="AT111" s="16" t="s">
        <v>145</v>
      </c>
      <c r="AU111" s="16" t="s">
        <v>83</v>
      </c>
    </row>
    <row r="112" spans="2:65" s="1" customFormat="1" ht="19.5">
      <c r="B112" s="31"/>
      <c r="D112" s="137" t="s">
        <v>147</v>
      </c>
      <c r="F112" s="143" t="s">
        <v>734</v>
      </c>
      <c r="I112" s="139"/>
      <c r="J112" s="139"/>
      <c r="M112" s="31"/>
      <c r="N112" s="140"/>
      <c r="X112" s="52"/>
      <c r="AT112" s="16" t="s">
        <v>147</v>
      </c>
      <c r="AU112" s="16" t="s">
        <v>83</v>
      </c>
    </row>
    <row r="113" spans="2:65" s="11" customFormat="1" ht="11.25">
      <c r="B113" s="144"/>
      <c r="D113" s="137" t="s">
        <v>149</v>
      </c>
      <c r="E113" s="145" t="s">
        <v>29</v>
      </c>
      <c r="F113" s="146" t="s">
        <v>735</v>
      </c>
      <c r="H113" s="147">
        <v>2.21</v>
      </c>
      <c r="I113" s="148"/>
      <c r="J113" s="148"/>
      <c r="M113" s="144"/>
      <c r="N113" s="149"/>
      <c r="X113" s="150"/>
      <c r="AT113" s="145" t="s">
        <v>149</v>
      </c>
      <c r="AU113" s="145" t="s">
        <v>83</v>
      </c>
      <c r="AV113" s="11" t="s">
        <v>83</v>
      </c>
      <c r="AW113" s="11" t="s">
        <v>5</v>
      </c>
      <c r="AX113" s="11" t="s">
        <v>81</v>
      </c>
      <c r="AY113" s="145" t="s">
        <v>134</v>
      </c>
    </row>
    <row r="114" spans="2:65" s="1" customFormat="1" ht="24.2" customHeight="1">
      <c r="B114" s="31"/>
      <c r="C114" s="123" t="s">
        <v>166</v>
      </c>
      <c r="D114" s="123" t="s">
        <v>138</v>
      </c>
      <c r="E114" s="124" t="s">
        <v>552</v>
      </c>
      <c r="F114" s="125" t="s">
        <v>553</v>
      </c>
      <c r="G114" s="126" t="s">
        <v>293</v>
      </c>
      <c r="H114" s="127">
        <v>3.1749999999999998</v>
      </c>
      <c r="I114" s="128"/>
      <c r="J114" s="128"/>
      <c r="K114" s="129">
        <f>ROUND(P114*H114,2)</f>
        <v>0</v>
      </c>
      <c r="L114" s="125" t="s">
        <v>142</v>
      </c>
      <c r="M114" s="31"/>
      <c r="N114" s="130" t="s">
        <v>29</v>
      </c>
      <c r="O114" s="131" t="s">
        <v>42</v>
      </c>
      <c r="P114" s="132">
        <f>I114+J114</f>
        <v>0</v>
      </c>
      <c r="Q114" s="132">
        <f>ROUND(I114*H114,2)</f>
        <v>0</v>
      </c>
      <c r="R114" s="132">
        <f>ROUND(J114*H114,2)</f>
        <v>0</v>
      </c>
      <c r="T114" s="133">
        <f>S114*H114</f>
        <v>0</v>
      </c>
      <c r="U114" s="133">
        <v>0</v>
      </c>
      <c r="V114" s="133">
        <f>U114*H114</f>
        <v>0</v>
      </c>
      <c r="W114" s="133">
        <v>0</v>
      </c>
      <c r="X114" s="134">
        <f>W114*H114</f>
        <v>0</v>
      </c>
      <c r="AR114" s="135" t="s">
        <v>137</v>
      </c>
      <c r="AT114" s="135" t="s">
        <v>138</v>
      </c>
      <c r="AU114" s="135" t="s">
        <v>83</v>
      </c>
      <c r="AY114" s="16" t="s">
        <v>134</v>
      </c>
      <c r="BE114" s="136">
        <f>IF(O114="základní",K114,0)</f>
        <v>0</v>
      </c>
      <c r="BF114" s="136">
        <f>IF(O114="snížená",K114,0)</f>
        <v>0</v>
      </c>
      <c r="BG114" s="136">
        <f>IF(O114="zákl. přenesená",K114,0)</f>
        <v>0</v>
      </c>
      <c r="BH114" s="136">
        <f>IF(O114="sníž. přenesená",K114,0)</f>
        <v>0</v>
      </c>
      <c r="BI114" s="136">
        <f>IF(O114="nulová",K114,0)</f>
        <v>0</v>
      </c>
      <c r="BJ114" s="16" t="s">
        <v>81</v>
      </c>
      <c r="BK114" s="136">
        <f>ROUND(P114*H114,2)</f>
        <v>0</v>
      </c>
      <c r="BL114" s="16" t="s">
        <v>137</v>
      </c>
      <c r="BM114" s="135" t="s">
        <v>554</v>
      </c>
    </row>
    <row r="115" spans="2:65" s="1" customFormat="1" ht="11.25">
      <c r="B115" s="31"/>
      <c r="D115" s="137" t="s">
        <v>144</v>
      </c>
      <c r="F115" s="138" t="s">
        <v>555</v>
      </c>
      <c r="I115" s="139"/>
      <c r="J115" s="139"/>
      <c r="M115" s="31"/>
      <c r="N115" s="140"/>
      <c r="X115" s="52"/>
      <c r="AT115" s="16" t="s">
        <v>144</v>
      </c>
      <c r="AU115" s="16" t="s">
        <v>83</v>
      </c>
    </row>
    <row r="116" spans="2:65" s="1" customFormat="1" ht="11.25">
      <c r="B116" s="31"/>
      <c r="D116" s="141" t="s">
        <v>145</v>
      </c>
      <c r="F116" s="142" t="s">
        <v>556</v>
      </c>
      <c r="I116" s="139"/>
      <c r="J116" s="139"/>
      <c r="M116" s="31"/>
      <c r="N116" s="140"/>
      <c r="X116" s="52"/>
      <c r="AT116" s="16" t="s">
        <v>145</v>
      </c>
      <c r="AU116" s="16" t="s">
        <v>83</v>
      </c>
    </row>
    <row r="117" spans="2:65" s="1" customFormat="1" ht="19.5">
      <c r="B117" s="31"/>
      <c r="D117" s="137" t="s">
        <v>147</v>
      </c>
      <c r="F117" s="143" t="s">
        <v>557</v>
      </c>
      <c r="I117" s="139"/>
      <c r="J117" s="139"/>
      <c r="M117" s="31"/>
      <c r="N117" s="140"/>
      <c r="X117" s="52"/>
      <c r="AT117" s="16" t="s">
        <v>147</v>
      </c>
      <c r="AU117" s="16" t="s">
        <v>83</v>
      </c>
    </row>
    <row r="118" spans="2:65" s="11" customFormat="1" ht="11.25">
      <c r="B118" s="144"/>
      <c r="D118" s="137" t="s">
        <v>149</v>
      </c>
      <c r="E118" s="145" t="s">
        <v>29</v>
      </c>
      <c r="F118" s="146" t="s">
        <v>736</v>
      </c>
      <c r="H118" s="147">
        <v>3.1749999999999998</v>
      </c>
      <c r="I118" s="148"/>
      <c r="J118" s="148"/>
      <c r="M118" s="144"/>
      <c r="N118" s="149"/>
      <c r="X118" s="150"/>
      <c r="AT118" s="145" t="s">
        <v>149</v>
      </c>
      <c r="AU118" s="145" t="s">
        <v>83</v>
      </c>
      <c r="AV118" s="11" t="s">
        <v>83</v>
      </c>
      <c r="AW118" s="11" t="s">
        <v>5</v>
      </c>
      <c r="AX118" s="11" t="s">
        <v>81</v>
      </c>
      <c r="AY118" s="145" t="s">
        <v>134</v>
      </c>
    </row>
    <row r="119" spans="2:65" s="10" customFormat="1" ht="22.9" customHeight="1">
      <c r="B119" s="112"/>
      <c r="D119" s="113" t="s">
        <v>72</v>
      </c>
      <c r="E119" s="158" t="s">
        <v>166</v>
      </c>
      <c r="F119" s="158" t="s">
        <v>572</v>
      </c>
      <c r="I119" s="115"/>
      <c r="J119" s="115"/>
      <c r="K119" s="159">
        <f>BK119</f>
        <v>0</v>
      </c>
      <c r="M119" s="112"/>
      <c r="N119" s="117"/>
      <c r="Q119" s="118">
        <f>SUM(Q120:Q135)</f>
        <v>0</v>
      </c>
      <c r="R119" s="118">
        <f>SUM(R120:R135)</f>
        <v>0</v>
      </c>
      <c r="T119" s="119">
        <f>SUM(T120:T135)</f>
        <v>0</v>
      </c>
      <c r="V119" s="119">
        <f>SUM(V120:V135)</f>
        <v>29.074992000000002</v>
      </c>
      <c r="X119" s="120">
        <f>SUM(X120:X135)</f>
        <v>0</v>
      </c>
      <c r="AR119" s="113" t="s">
        <v>81</v>
      </c>
      <c r="AT119" s="121" t="s">
        <v>72</v>
      </c>
      <c r="AU119" s="121" t="s">
        <v>81</v>
      </c>
      <c r="AY119" s="113" t="s">
        <v>134</v>
      </c>
      <c r="BK119" s="122">
        <f>SUM(BK120:BK135)</f>
        <v>0</v>
      </c>
    </row>
    <row r="120" spans="2:65" s="1" customFormat="1" ht="24.2" customHeight="1">
      <c r="B120" s="31"/>
      <c r="C120" s="123" t="s">
        <v>172</v>
      </c>
      <c r="D120" s="123" t="s">
        <v>138</v>
      </c>
      <c r="E120" s="124" t="s">
        <v>573</v>
      </c>
      <c r="F120" s="125" t="s">
        <v>574</v>
      </c>
      <c r="G120" s="126" t="s">
        <v>273</v>
      </c>
      <c r="H120" s="127">
        <v>122.7</v>
      </c>
      <c r="I120" s="128"/>
      <c r="J120" s="128"/>
      <c r="K120" s="129">
        <f>ROUND(P120*H120,2)</f>
        <v>0</v>
      </c>
      <c r="L120" s="125" t="s">
        <v>142</v>
      </c>
      <c r="M120" s="31"/>
      <c r="N120" s="130" t="s">
        <v>29</v>
      </c>
      <c r="O120" s="131" t="s">
        <v>42</v>
      </c>
      <c r="P120" s="132">
        <f>I120+J120</f>
        <v>0</v>
      </c>
      <c r="Q120" s="132">
        <f>ROUND(I120*H120,2)</f>
        <v>0</v>
      </c>
      <c r="R120" s="132">
        <f>ROUND(J120*H120,2)</f>
        <v>0</v>
      </c>
      <c r="T120" s="133">
        <f>S120*H120</f>
        <v>0</v>
      </c>
      <c r="U120" s="133">
        <v>0</v>
      </c>
      <c r="V120" s="133">
        <f>U120*H120</f>
        <v>0</v>
      </c>
      <c r="W120" s="133">
        <v>0</v>
      </c>
      <c r="X120" s="134">
        <f>W120*H120</f>
        <v>0</v>
      </c>
      <c r="AR120" s="135" t="s">
        <v>137</v>
      </c>
      <c r="AT120" s="135" t="s">
        <v>138</v>
      </c>
      <c r="AU120" s="135" t="s">
        <v>83</v>
      </c>
      <c r="AY120" s="16" t="s">
        <v>134</v>
      </c>
      <c r="BE120" s="136">
        <f>IF(O120="základní",K120,0)</f>
        <v>0</v>
      </c>
      <c r="BF120" s="136">
        <f>IF(O120="snížená",K120,0)</f>
        <v>0</v>
      </c>
      <c r="BG120" s="136">
        <f>IF(O120="zákl. přenesená",K120,0)</f>
        <v>0</v>
      </c>
      <c r="BH120" s="136">
        <f>IF(O120="sníž. přenesená",K120,0)</f>
        <v>0</v>
      </c>
      <c r="BI120" s="136">
        <f>IF(O120="nulová",K120,0)</f>
        <v>0</v>
      </c>
      <c r="BJ120" s="16" t="s">
        <v>81</v>
      </c>
      <c r="BK120" s="136">
        <f>ROUND(P120*H120,2)</f>
        <v>0</v>
      </c>
      <c r="BL120" s="16" t="s">
        <v>137</v>
      </c>
      <c r="BM120" s="135" t="s">
        <v>575</v>
      </c>
    </row>
    <row r="121" spans="2:65" s="1" customFormat="1" ht="11.25">
      <c r="B121" s="31"/>
      <c r="D121" s="137" t="s">
        <v>144</v>
      </c>
      <c r="F121" s="138" t="s">
        <v>576</v>
      </c>
      <c r="I121" s="139"/>
      <c r="J121" s="139"/>
      <c r="M121" s="31"/>
      <c r="N121" s="140"/>
      <c r="X121" s="52"/>
      <c r="AT121" s="16" t="s">
        <v>144</v>
      </c>
      <c r="AU121" s="16" t="s">
        <v>83</v>
      </c>
    </row>
    <row r="122" spans="2:65" s="1" customFormat="1" ht="11.25">
      <c r="B122" s="31"/>
      <c r="D122" s="141" t="s">
        <v>145</v>
      </c>
      <c r="F122" s="142" t="s">
        <v>577</v>
      </c>
      <c r="I122" s="139"/>
      <c r="J122" s="139"/>
      <c r="M122" s="31"/>
      <c r="N122" s="140"/>
      <c r="X122" s="52"/>
      <c r="AT122" s="16" t="s">
        <v>145</v>
      </c>
      <c r="AU122" s="16" t="s">
        <v>83</v>
      </c>
    </row>
    <row r="123" spans="2:65" s="11" customFormat="1" ht="11.25">
      <c r="B123" s="144"/>
      <c r="D123" s="137" t="s">
        <v>149</v>
      </c>
      <c r="E123" s="145" t="s">
        <v>29</v>
      </c>
      <c r="F123" s="146" t="s">
        <v>737</v>
      </c>
      <c r="H123" s="147">
        <v>122.7</v>
      </c>
      <c r="I123" s="148"/>
      <c r="J123" s="148"/>
      <c r="M123" s="144"/>
      <c r="N123" s="149"/>
      <c r="X123" s="150"/>
      <c r="AT123" s="145" t="s">
        <v>149</v>
      </c>
      <c r="AU123" s="145" t="s">
        <v>83</v>
      </c>
      <c r="AV123" s="11" t="s">
        <v>83</v>
      </c>
      <c r="AW123" s="11" t="s">
        <v>5</v>
      </c>
      <c r="AX123" s="11" t="s">
        <v>81</v>
      </c>
      <c r="AY123" s="145" t="s">
        <v>134</v>
      </c>
    </row>
    <row r="124" spans="2:65" s="1" customFormat="1" ht="24.2" customHeight="1">
      <c r="B124" s="31"/>
      <c r="C124" s="123" t="s">
        <v>179</v>
      </c>
      <c r="D124" s="123" t="s">
        <v>138</v>
      </c>
      <c r="E124" s="124" t="s">
        <v>579</v>
      </c>
      <c r="F124" s="125" t="s">
        <v>580</v>
      </c>
      <c r="G124" s="126" t="s">
        <v>273</v>
      </c>
      <c r="H124" s="127">
        <v>122.7</v>
      </c>
      <c r="I124" s="128"/>
      <c r="J124" s="128"/>
      <c r="K124" s="129">
        <f>ROUND(P124*H124,2)</f>
        <v>0</v>
      </c>
      <c r="L124" s="125" t="s">
        <v>142</v>
      </c>
      <c r="M124" s="31"/>
      <c r="N124" s="130" t="s">
        <v>29</v>
      </c>
      <c r="O124" s="131" t="s">
        <v>42</v>
      </c>
      <c r="P124" s="132">
        <f>I124+J124</f>
        <v>0</v>
      </c>
      <c r="Q124" s="132">
        <f>ROUND(I124*H124,2)</f>
        <v>0</v>
      </c>
      <c r="R124" s="132">
        <f>ROUND(J124*H124,2)</f>
        <v>0</v>
      </c>
      <c r="T124" s="133">
        <f>S124*H124</f>
        <v>0</v>
      </c>
      <c r="U124" s="133">
        <v>0</v>
      </c>
      <c r="V124" s="133">
        <f>U124*H124</f>
        <v>0</v>
      </c>
      <c r="W124" s="133">
        <v>0</v>
      </c>
      <c r="X124" s="134">
        <f>W124*H124</f>
        <v>0</v>
      </c>
      <c r="AR124" s="135" t="s">
        <v>137</v>
      </c>
      <c r="AT124" s="135" t="s">
        <v>138</v>
      </c>
      <c r="AU124" s="135" t="s">
        <v>83</v>
      </c>
      <c r="AY124" s="16" t="s">
        <v>134</v>
      </c>
      <c r="BE124" s="136">
        <f>IF(O124="základní",K124,0)</f>
        <v>0</v>
      </c>
      <c r="BF124" s="136">
        <f>IF(O124="snížená",K124,0)</f>
        <v>0</v>
      </c>
      <c r="BG124" s="136">
        <f>IF(O124="zákl. přenesená",K124,0)</f>
        <v>0</v>
      </c>
      <c r="BH124" s="136">
        <f>IF(O124="sníž. přenesená",K124,0)</f>
        <v>0</v>
      </c>
      <c r="BI124" s="136">
        <f>IF(O124="nulová",K124,0)</f>
        <v>0</v>
      </c>
      <c r="BJ124" s="16" t="s">
        <v>81</v>
      </c>
      <c r="BK124" s="136">
        <f>ROUND(P124*H124,2)</f>
        <v>0</v>
      </c>
      <c r="BL124" s="16" t="s">
        <v>137</v>
      </c>
      <c r="BM124" s="135" t="s">
        <v>581</v>
      </c>
    </row>
    <row r="125" spans="2:65" s="1" customFormat="1" ht="11.25">
      <c r="B125" s="31"/>
      <c r="D125" s="137" t="s">
        <v>144</v>
      </c>
      <c r="F125" s="138" t="s">
        <v>582</v>
      </c>
      <c r="I125" s="139"/>
      <c r="J125" s="139"/>
      <c r="M125" s="31"/>
      <c r="N125" s="140"/>
      <c r="X125" s="52"/>
      <c r="AT125" s="16" t="s">
        <v>144</v>
      </c>
      <c r="AU125" s="16" t="s">
        <v>83</v>
      </c>
    </row>
    <row r="126" spans="2:65" s="1" customFormat="1" ht="11.25">
      <c r="B126" s="31"/>
      <c r="D126" s="141" t="s">
        <v>145</v>
      </c>
      <c r="F126" s="142" t="s">
        <v>583</v>
      </c>
      <c r="I126" s="139"/>
      <c r="J126" s="139"/>
      <c r="M126" s="31"/>
      <c r="N126" s="140"/>
      <c r="X126" s="52"/>
      <c r="AT126" s="16" t="s">
        <v>145</v>
      </c>
      <c r="AU126" s="16" t="s">
        <v>83</v>
      </c>
    </row>
    <row r="127" spans="2:65" s="11" customFormat="1" ht="11.25">
      <c r="B127" s="144"/>
      <c r="D127" s="137" t="s">
        <v>149</v>
      </c>
      <c r="E127" s="145" t="s">
        <v>29</v>
      </c>
      <c r="F127" s="146" t="s">
        <v>738</v>
      </c>
      <c r="H127" s="147">
        <v>122.7</v>
      </c>
      <c r="I127" s="148"/>
      <c r="J127" s="148"/>
      <c r="M127" s="144"/>
      <c r="N127" s="149"/>
      <c r="X127" s="150"/>
      <c r="AT127" s="145" t="s">
        <v>149</v>
      </c>
      <c r="AU127" s="145" t="s">
        <v>83</v>
      </c>
      <c r="AV127" s="11" t="s">
        <v>83</v>
      </c>
      <c r="AW127" s="11" t="s">
        <v>5</v>
      </c>
      <c r="AX127" s="11" t="s">
        <v>81</v>
      </c>
      <c r="AY127" s="145" t="s">
        <v>134</v>
      </c>
    </row>
    <row r="128" spans="2:65" s="1" customFormat="1" ht="24">
      <c r="B128" s="31"/>
      <c r="C128" s="123" t="s">
        <v>185</v>
      </c>
      <c r="D128" s="123" t="s">
        <v>138</v>
      </c>
      <c r="E128" s="124" t="s">
        <v>585</v>
      </c>
      <c r="F128" s="125" t="s">
        <v>586</v>
      </c>
      <c r="G128" s="126" t="s">
        <v>273</v>
      </c>
      <c r="H128" s="127">
        <v>122.7</v>
      </c>
      <c r="I128" s="128"/>
      <c r="J128" s="128"/>
      <c r="K128" s="129">
        <f>ROUND(P128*H128,2)</f>
        <v>0</v>
      </c>
      <c r="L128" s="125" t="s">
        <v>142</v>
      </c>
      <c r="M128" s="31"/>
      <c r="N128" s="130" t="s">
        <v>29</v>
      </c>
      <c r="O128" s="131" t="s">
        <v>42</v>
      </c>
      <c r="P128" s="132">
        <f>I128+J128</f>
        <v>0</v>
      </c>
      <c r="Q128" s="132">
        <f>ROUND(I128*H128,2)</f>
        <v>0</v>
      </c>
      <c r="R128" s="132">
        <f>ROUND(J128*H128,2)</f>
        <v>0</v>
      </c>
      <c r="T128" s="133">
        <f>S128*H128</f>
        <v>0</v>
      </c>
      <c r="U128" s="133">
        <v>0.10100000000000001</v>
      </c>
      <c r="V128" s="133">
        <f>U128*H128</f>
        <v>12.392700000000001</v>
      </c>
      <c r="W128" s="133">
        <v>0</v>
      </c>
      <c r="X128" s="134">
        <f>W128*H128</f>
        <v>0</v>
      </c>
      <c r="AR128" s="135" t="s">
        <v>137</v>
      </c>
      <c r="AT128" s="135" t="s">
        <v>138</v>
      </c>
      <c r="AU128" s="135" t="s">
        <v>83</v>
      </c>
      <c r="AY128" s="16" t="s">
        <v>134</v>
      </c>
      <c r="BE128" s="136">
        <f>IF(O128="základní",K128,0)</f>
        <v>0</v>
      </c>
      <c r="BF128" s="136">
        <f>IF(O128="snížená",K128,0)</f>
        <v>0</v>
      </c>
      <c r="BG128" s="136">
        <f>IF(O128="zákl. přenesená",K128,0)</f>
        <v>0</v>
      </c>
      <c r="BH128" s="136">
        <f>IF(O128="sníž. přenesená",K128,0)</f>
        <v>0</v>
      </c>
      <c r="BI128" s="136">
        <f>IF(O128="nulová",K128,0)</f>
        <v>0</v>
      </c>
      <c r="BJ128" s="16" t="s">
        <v>81</v>
      </c>
      <c r="BK128" s="136">
        <f>ROUND(P128*H128,2)</f>
        <v>0</v>
      </c>
      <c r="BL128" s="16" t="s">
        <v>137</v>
      </c>
      <c r="BM128" s="135" t="s">
        <v>587</v>
      </c>
    </row>
    <row r="129" spans="2:65" s="1" customFormat="1" ht="19.5">
      <c r="B129" s="31"/>
      <c r="D129" s="137" t="s">
        <v>144</v>
      </c>
      <c r="F129" s="138" t="s">
        <v>588</v>
      </c>
      <c r="I129" s="139"/>
      <c r="J129" s="139"/>
      <c r="M129" s="31"/>
      <c r="N129" s="140"/>
      <c r="X129" s="52"/>
      <c r="AT129" s="16" t="s">
        <v>144</v>
      </c>
      <c r="AU129" s="16" t="s">
        <v>83</v>
      </c>
    </row>
    <row r="130" spans="2:65" s="1" customFormat="1" ht="11.25">
      <c r="B130" s="31"/>
      <c r="D130" s="141" t="s">
        <v>145</v>
      </c>
      <c r="F130" s="142" t="s">
        <v>589</v>
      </c>
      <c r="I130" s="139"/>
      <c r="J130" s="139"/>
      <c r="M130" s="31"/>
      <c r="N130" s="140"/>
      <c r="X130" s="52"/>
      <c r="AT130" s="16" t="s">
        <v>145</v>
      </c>
      <c r="AU130" s="16" t="s">
        <v>83</v>
      </c>
    </row>
    <row r="131" spans="2:65" s="11" customFormat="1" ht="11.25">
      <c r="B131" s="144"/>
      <c r="D131" s="137" t="s">
        <v>149</v>
      </c>
      <c r="E131" s="145" t="s">
        <v>29</v>
      </c>
      <c r="F131" s="146" t="s">
        <v>739</v>
      </c>
      <c r="H131" s="147">
        <v>122.7</v>
      </c>
      <c r="I131" s="148"/>
      <c r="J131" s="148"/>
      <c r="M131" s="144"/>
      <c r="N131" s="149"/>
      <c r="X131" s="150"/>
      <c r="AT131" s="145" t="s">
        <v>149</v>
      </c>
      <c r="AU131" s="145" t="s">
        <v>83</v>
      </c>
      <c r="AV131" s="11" t="s">
        <v>83</v>
      </c>
      <c r="AW131" s="11" t="s">
        <v>5</v>
      </c>
      <c r="AX131" s="11" t="s">
        <v>81</v>
      </c>
      <c r="AY131" s="145" t="s">
        <v>134</v>
      </c>
    </row>
    <row r="132" spans="2:65" s="1" customFormat="1" ht="24.2" customHeight="1">
      <c r="B132" s="31"/>
      <c r="C132" s="173" t="s">
        <v>192</v>
      </c>
      <c r="D132" s="173" t="s">
        <v>546</v>
      </c>
      <c r="E132" s="174" t="s">
        <v>591</v>
      </c>
      <c r="F132" s="175" t="s">
        <v>592</v>
      </c>
      <c r="G132" s="176" t="s">
        <v>273</v>
      </c>
      <c r="H132" s="177">
        <v>126.381</v>
      </c>
      <c r="I132" s="178"/>
      <c r="J132" s="179"/>
      <c r="K132" s="180">
        <f>ROUND(P132*H132,2)</f>
        <v>0</v>
      </c>
      <c r="L132" s="175" t="s">
        <v>142</v>
      </c>
      <c r="M132" s="181"/>
      <c r="N132" s="182" t="s">
        <v>29</v>
      </c>
      <c r="O132" s="131" t="s">
        <v>42</v>
      </c>
      <c r="P132" s="132">
        <f>I132+J132</f>
        <v>0</v>
      </c>
      <c r="Q132" s="132">
        <f>ROUND(I132*H132,2)</f>
        <v>0</v>
      </c>
      <c r="R132" s="132">
        <f>ROUND(J132*H132,2)</f>
        <v>0</v>
      </c>
      <c r="T132" s="133">
        <f>S132*H132</f>
        <v>0</v>
      </c>
      <c r="U132" s="133">
        <v>0.13200000000000001</v>
      </c>
      <c r="V132" s="133">
        <f>U132*H132</f>
        <v>16.682292</v>
      </c>
      <c r="W132" s="133">
        <v>0</v>
      </c>
      <c r="X132" s="134">
        <f>W132*H132</f>
        <v>0</v>
      </c>
      <c r="AR132" s="135" t="s">
        <v>185</v>
      </c>
      <c r="AT132" s="135" t="s">
        <v>546</v>
      </c>
      <c r="AU132" s="135" t="s">
        <v>83</v>
      </c>
      <c r="AY132" s="16" t="s">
        <v>134</v>
      </c>
      <c r="BE132" s="136">
        <f>IF(O132="základní",K132,0)</f>
        <v>0</v>
      </c>
      <c r="BF132" s="136">
        <f>IF(O132="snížená",K132,0)</f>
        <v>0</v>
      </c>
      <c r="BG132" s="136">
        <f>IF(O132="zákl. přenesená",K132,0)</f>
        <v>0</v>
      </c>
      <c r="BH132" s="136">
        <f>IF(O132="sníž. přenesená",K132,0)</f>
        <v>0</v>
      </c>
      <c r="BI132" s="136">
        <f>IF(O132="nulová",K132,0)</f>
        <v>0</v>
      </c>
      <c r="BJ132" s="16" t="s">
        <v>81</v>
      </c>
      <c r="BK132" s="136">
        <f>ROUND(P132*H132,2)</f>
        <v>0</v>
      </c>
      <c r="BL132" s="16" t="s">
        <v>137</v>
      </c>
      <c r="BM132" s="135" t="s">
        <v>593</v>
      </c>
    </row>
    <row r="133" spans="2:65" s="1" customFormat="1" ht="11.25">
      <c r="B133" s="31"/>
      <c r="D133" s="137" t="s">
        <v>144</v>
      </c>
      <c r="F133" s="138" t="s">
        <v>592</v>
      </c>
      <c r="I133" s="139"/>
      <c r="J133" s="139"/>
      <c r="M133" s="31"/>
      <c r="N133" s="140"/>
      <c r="X133" s="52"/>
      <c r="AT133" s="16" t="s">
        <v>144</v>
      </c>
      <c r="AU133" s="16" t="s">
        <v>83</v>
      </c>
    </row>
    <row r="134" spans="2:65" s="11" customFormat="1" ht="11.25">
      <c r="B134" s="144"/>
      <c r="D134" s="137" t="s">
        <v>149</v>
      </c>
      <c r="E134" s="145" t="s">
        <v>29</v>
      </c>
      <c r="F134" s="146" t="s">
        <v>739</v>
      </c>
      <c r="H134" s="147">
        <v>122.7</v>
      </c>
      <c r="I134" s="148"/>
      <c r="J134" s="148"/>
      <c r="M134" s="144"/>
      <c r="N134" s="149"/>
      <c r="X134" s="150"/>
      <c r="AT134" s="145" t="s">
        <v>149</v>
      </c>
      <c r="AU134" s="145" t="s">
        <v>83</v>
      </c>
      <c r="AV134" s="11" t="s">
        <v>83</v>
      </c>
      <c r="AW134" s="11" t="s">
        <v>5</v>
      </c>
      <c r="AX134" s="11" t="s">
        <v>81</v>
      </c>
      <c r="AY134" s="145" t="s">
        <v>134</v>
      </c>
    </row>
    <row r="135" spans="2:65" s="11" customFormat="1" ht="11.25">
      <c r="B135" s="144"/>
      <c r="D135" s="137" t="s">
        <v>149</v>
      </c>
      <c r="F135" s="146" t="s">
        <v>740</v>
      </c>
      <c r="H135" s="147">
        <v>126.381</v>
      </c>
      <c r="I135" s="148"/>
      <c r="J135" s="148"/>
      <c r="M135" s="144"/>
      <c r="N135" s="149"/>
      <c r="X135" s="150"/>
      <c r="AT135" s="145" t="s">
        <v>149</v>
      </c>
      <c r="AU135" s="145" t="s">
        <v>83</v>
      </c>
      <c r="AV135" s="11" t="s">
        <v>83</v>
      </c>
      <c r="AW135" s="11" t="s">
        <v>4</v>
      </c>
      <c r="AX135" s="11" t="s">
        <v>81</v>
      </c>
      <c r="AY135" s="145" t="s">
        <v>134</v>
      </c>
    </row>
    <row r="136" spans="2:65" s="10" customFormat="1" ht="22.9" customHeight="1">
      <c r="B136" s="112"/>
      <c r="D136" s="113" t="s">
        <v>72</v>
      </c>
      <c r="E136" s="158" t="s">
        <v>172</v>
      </c>
      <c r="F136" s="158" t="s">
        <v>741</v>
      </c>
      <c r="I136" s="115"/>
      <c r="J136" s="115"/>
      <c r="K136" s="159">
        <f>BK136</f>
        <v>0</v>
      </c>
      <c r="M136" s="112"/>
      <c r="N136" s="117"/>
      <c r="Q136" s="118">
        <f>SUM(Q137:Q140)</f>
        <v>0</v>
      </c>
      <c r="R136" s="118">
        <f>SUM(R137:R140)</f>
        <v>0</v>
      </c>
      <c r="T136" s="119">
        <f>SUM(T137:T140)</f>
        <v>0</v>
      </c>
      <c r="V136" s="119">
        <f>SUM(V137:V140)</f>
        <v>0.2680128</v>
      </c>
      <c r="X136" s="120">
        <f>SUM(X137:X140)</f>
        <v>0</v>
      </c>
      <c r="AR136" s="113" t="s">
        <v>81</v>
      </c>
      <c r="AT136" s="121" t="s">
        <v>72</v>
      </c>
      <c r="AU136" s="121" t="s">
        <v>81</v>
      </c>
      <c r="AY136" s="113" t="s">
        <v>134</v>
      </c>
      <c r="BK136" s="122">
        <f>SUM(BK137:BK140)</f>
        <v>0</v>
      </c>
    </row>
    <row r="137" spans="2:65" s="1" customFormat="1" ht="24.2" customHeight="1">
      <c r="B137" s="31"/>
      <c r="C137" s="123" t="s">
        <v>199</v>
      </c>
      <c r="D137" s="123" t="s">
        <v>138</v>
      </c>
      <c r="E137" s="124" t="s">
        <v>742</v>
      </c>
      <c r="F137" s="125" t="s">
        <v>743</v>
      </c>
      <c r="G137" s="126" t="s">
        <v>273</v>
      </c>
      <c r="H137" s="127">
        <v>7.6139999999999999</v>
      </c>
      <c r="I137" s="128"/>
      <c r="J137" s="128"/>
      <c r="K137" s="129">
        <f>ROUND(P137*H137,2)</f>
        <v>0</v>
      </c>
      <c r="L137" s="125" t="s">
        <v>142</v>
      </c>
      <c r="M137" s="31"/>
      <c r="N137" s="130" t="s">
        <v>29</v>
      </c>
      <c r="O137" s="131" t="s">
        <v>42</v>
      </c>
      <c r="P137" s="132">
        <f>I137+J137</f>
        <v>0</v>
      </c>
      <c r="Q137" s="132">
        <f>ROUND(I137*H137,2)</f>
        <v>0</v>
      </c>
      <c r="R137" s="132">
        <f>ROUND(J137*H137,2)</f>
        <v>0</v>
      </c>
      <c r="T137" s="133">
        <f>S137*H137</f>
        <v>0</v>
      </c>
      <c r="U137" s="133">
        <v>3.5200000000000002E-2</v>
      </c>
      <c r="V137" s="133">
        <f>U137*H137</f>
        <v>0.2680128</v>
      </c>
      <c r="W137" s="133">
        <v>0</v>
      </c>
      <c r="X137" s="134">
        <f>W137*H137</f>
        <v>0</v>
      </c>
      <c r="AR137" s="135" t="s">
        <v>137</v>
      </c>
      <c r="AT137" s="135" t="s">
        <v>138</v>
      </c>
      <c r="AU137" s="135" t="s">
        <v>83</v>
      </c>
      <c r="AY137" s="16" t="s">
        <v>134</v>
      </c>
      <c r="BE137" s="136">
        <f>IF(O137="základní",K137,0)</f>
        <v>0</v>
      </c>
      <c r="BF137" s="136">
        <f>IF(O137="snížená",K137,0)</f>
        <v>0</v>
      </c>
      <c r="BG137" s="136">
        <f>IF(O137="zákl. přenesená",K137,0)</f>
        <v>0</v>
      </c>
      <c r="BH137" s="136">
        <f>IF(O137="sníž. přenesená",K137,0)</f>
        <v>0</v>
      </c>
      <c r="BI137" s="136">
        <f>IF(O137="nulová",K137,0)</f>
        <v>0</v>
      </c>
      <c r="BJ137" s="16" t="s">
        <v>81</v>
      </c>
      <c r="BK137" s="136">
        <f>ROUND(P137*H137,2)</f>
        <v>0</v>
      </c>
      <c r="BL137" s="16" t="s">
        <v>137</v>
      </c>
      <c r="BM137" s="135" t="s">
        <v>744</v>
      </c>
    </row>
    <row r="138" spans="2:65" s="1" customFormat="1" ht="19.5">
      <c r="B138" s="31"/>
      <c r="D138" s="137" t="s">
        <v>144</v>
      </c>
      <c r="F138" s="138" t="s">
        <v>745</v>
      </c>
      <c r="I138" s="139"/>
      <c r="J138" s="139"/>
      <c r="M138" s="31"/>
      <c r="N138" s="140"/>
      <c r="X138" s="52"/>
      <c r="AT138" s="16" t="s">
        <v>144</v>
      </c>
      <c r="AU138" s="16" t="s">
        <v>83</v>
      </c>
    </row>
    <row r="139" spans="2:65" s="1" customFormat="1" ht="11.25">
      <c r="B139" s="31"/>
      <c r="D139" s="141" t="s">
        <v>145</v>
      </c>
      <c r="F139" s="142" t="s">
        <v>746</v>
      </c>
      <c r="I139" s="139"/>
      <c r="J139" s="139"/>
      <c r="M139" s="31"/>
      <c r="N139" s="140"/>
      <c r="X139" s="52"/>
      <c r="AT139" s="16" t="s">
        <v>145</v>
      </c>
      <c r="AU139" s="16" t="s">
        <v>83</v>
      </c>
    </row>
    <row r="140" spans="2:65" s="11" customFormat="1" ht="11.25">
      <c r="B140" s="144"/>
      <c r="D140" s="137" t="s">
        <v>149</v>
      </c>
      <c r="E140" s="145" t="s">
        <v>29</v>
      </c>
      <c r="F140" s="146" t="s">
        <v>747</v>
      </c>
      <c r="H140" s="147">
        <v>7.6139999999999999</v>
      </c>
      <c r="I140" s="148"/>
      <c r="J140" s="148"/>
      <c r="M140" s="144"/>
      <c r="N140" s="149"/>
      <c r="X140" s="150"/>
      <c r="AT140" s="145" t="s">
        <v>149</v>
      </c>
      <c r="AU140" s="145" t="s">
        <v>83</v>
      </c>
      <c r="AV140" s="11" t="s">
        <v>83</v>
      </c>
      <c r="AW140" s="11" t="s">
        <v>5</v>
      </c>
      <c r="AX140" s="11" t="s">
        <v>81</v>
      </c>
      <c r="AY140" s="145" t="s">
        <v>134</v>
      </c>
    </row>
    <row r="141" spans="2:65" s="10" customFormat="1" ht="22.9" customHeight="1">
      <c r="B141" s="112"/>
      <c r="D141" s="113" t="s">
        <v>72</v>
      </c>
      <c r="E141" s="158" t="s">
        <v>185</v>
      </c>
      <c r="F141" s="158" t="s">
        <v>238</v>
      </c>
      <c r="I141" s="115"/>
      <c r="J141" s="115"/>
      <c r="K141" s="159">
        <f>BK141</f>
        <v>0</v>
      </c>
      <c r="M141" s="112"/>
      <c r="N141" s="117"/>
      <c r="Q141" s="118">
        <f>SUM(Q142:Q148)</f>
        <v>0</v>
      </c>
      <c r="R141" s="118">
        <f>SUM(R142:R148)</f>
        <v>0</v>
      </c>
      <c r="T141" s="119">
        <f>SUM(T142:T148)</f>
        <v>0</v>
      </c>
      <c r="V141" s="119">
        <f>SUM(V142:V148)</f>
        <v>1.064735</v>
      </c>
      <c r="X141" s="120">
        <f>SUM(X142:X148)</f>
        <v>0</v>
      </c>
      <c r="AR141" s="113" t="s">
        <v>81</v>
      </c>
      <c r="AT141" s="121" t="s">
        <v>72</v>
      </c>
      <c r="AU141" s="121" t="s">
        <v>81</v>
      </c>
      <c r="AY141" s="113" t="s">
        <v>134</v>
      </c>
      <c r="BK141" s="122">
        <f>SUM(BK142:BK148)</f>
        <v>0</v>
      </c>
    </row>
    <row r="142" spans="2:65" s="1" customFormat="1" ht="24.2" customHeight="1">
      <c r="B142" s="31"/>
      <c r="C142" s="123" t="s">
        <v>205</v>
      </c>
      <c r="D142" s="123" t="s">
        <v>138</v>
      </c>
      <c r="E142" s="124" t="s">
        <v>748</v>
      </c>
      <c r="F142" s="125" t="s">
        <v>749</v>
      </c>
      <c r="G142" s="126" t="s">
        <v>241</v>
      </c>
      <c r="H142" s="127">
        <v>100</v>
      </c>
      <c r="I142" s="128"/>
      <c r="J142" s="128"/>
      <c r="K142" s="129">
        <f>ROUND(P142*H142,2)</f>
        <v>0</v>
      </c>
      <c r="L142" s="125" t="s">
        <v>142</v>
      </c>
      <c r="M142" s="31"/>
      <c r="N142" s="130" t="s">
        <v>29</v>
      </c>
      <c r="O142" s="131" t="s">
        <v>42</v>
      </c>
      <c r="P142" s="132">
        <f>I142+J142</f>
        <v>0</v>
      </c>
      <c r="Q142" s="132">
        <f>ROUND(I142*H142,2)</f>
        <v>0</v>
      </c>
      <c r="R142" s="132">
        <f>ROUND(J142*H142,2)</f>
        <v>0</v>
      </c>
      <c r="T142" s="133">
        <f>S142*H142</f>
        <v>0</v>
      </c>
      <c r="U142" s="133">
        <v>0</v>
      </c>
      <c r="V142" s="133">
        <f>U142*H142</f>
        <v>0</v>
      </c>
      <c r="W142" s="133">
        <v>0</v>
      </c>
      <c r="X142" s="134">
        <f>W142*H142</f>
        <v>0</v>
      </c>
      <c r="AR142" s="135" t="s">
        <v>137</v>
      </c>
      <c r="AT142" s="135" t="s">
        <v>138</v>
      </c>
      <c r="AU142" s="135" t="s">
        <v>83</v>
      </c>
      <c r="AY142" s="16" t="s">
        <v>134</v>
      </c>
      <c r="BE142" s="136">
        <f>IF(O142="základní",K142,0)</f>
        <v>0</v>
      </c>
      <c r="BF142" s="136">
        <f>IF(O142="snížená",K142,0)</f>
        <v>0</v>
      </c>
      <c r="BG142" s="136">
        <f>IF(O142="zákl. přenesená",K142,0)</f>
        <v>0</v>
      </c>
      <c r="BH142" s="136">
        <f>IF(O142="sníž. přenesená",K142,0)</f>
        <v>0</v>
      </c>
      <c r="BI142" s="136">
        <f>IF(O142="nulová",K142,0)</f>
        <v>0</v>
      </c>
      <c r="BJ142" s="16" t="s">
        <v>81</v>
      </c>
      <c r="BK142" s="136">
        <f>ROUND(P142*H142,2)</f>
        <v>0</v>
      </c>
      <c r="BL142" s="16" t="s">
        <v>137</v>
      </c>
      <c r="BM142" s="135" t="s">
        <v>750</v>
      </c>
    </row>
    <row r="143" spans="2:65" s="1" customFormat="1" ht="11.25">
      <c r="B143" s="31"/>
      <c r="D143" s="137" t="s">
        <v>144</v>
      </c>
      <c r="F143" s="138" t="s">
        <v>751</v>
      </c>
      <c r="I143" s="139"/>
      <c r="J143" s="139"/>
      <c r="M143" s="31"/>
      <c r="N143" s="140"/>
      <c r="X143" s="52"/>
      <c r="AT143" s="16" t="s">
        <v>144</v>
      </c>
      <c r="AU143" s="16" t="s">
        <v>83</v>
      </c>
    </row>
    <row r="144" spans="2:65" s="1" customFormat="1" ht="11.25">
      <c r="B144" s="31"/>
      <c r="D144" s="141" t="s">
        <v>145</v>
      </c>
      <c r="F144" s="142" t="s">
        <v>752</v>
      </c>
      <c r="I144" s="139"/>
      <c r="J144" s="139"/>
      <c r="M144" s="31"/>
      <c r="N144" s="140"/>
      <c r="X144" s="52"/>
      <c r="AT144" s="16" t="s">
        <v>145</v>
      </c>
      <c r="AU144" s="16" t="s">
        <v>83</v>
      </c>
    </row>
    <row r="145" spans="2:65" s="1" customFormat="1" ht="24.2" customHeight="1">
      <c r="B145" s="31"/>
      <c r="C145" s="173" t="s">
        <v>213</v>
      </c>
      <c r="D145" s="173" t="s">
        <v>546</v>
      </c>
      <c r="E145" s="174" t="s">
        <v>753</v>
      </c>
      <c r="F145" s="175" t="s">
        <v>754</v>
      </c>
      <c r="G145" s="176" t="s">
        <v>241</v>
      </c>
      <c r="H145" s="177">
        <v>101.5</v>
      </c>
      <c r="I145" s="178"/>
      <c r="J145" s="179"/>
      <c r="K145" s="180">
        <f>ROUND(P145*H145,2)</f>
        <v>0</v>
      </c>
      <c r="L145" s="175" t="s">
        <v>142</v>
      </c>
      <c r="M145" s="181"/>
      <c r="N145" s="182" t="s">
        <v>29</v>
      </c>
      <c r="O145" s="131" t="s">
        <v>42</v>
      </c>
      <c r="P145" s="132">
        <f>I145+J145</f>
        <v>0</v>
      </c>
      <c r="Q145" s="132">
        <f>ROUND(I145*H145,2)</f>
        <v>0</v>
      </c>
      <c r="R145" s="132">
        <f>ROUND(J145*H145,2)</f>
        <v>0</v>
      </c>
      <c r="T145" s="133">
        <f>S145*H145</f>
        <v>0</v>
      </c>
      <c r="U145" s="133">
        <v>1.0489999999999999E-2</v>
      </c>
      <c r="V145" s="133">
        <f>U145*H145</f>
        <v>1.064735</v>
      </c>
      <c r="W145" s="133">
        <v>0</v>
      </c>
      <c r="X145" s="134">
        <f>W145*H145</f>
        <v>0</v>
      </c>
      <c r="AR145" s="135" t="s">
        <v>185</v>
      </c>
      <c r="AT145" s="135" t="s">
        <v>546</v>
      </c>
      <c r="AU145" s="135" t="s">
        <v>83</v>
      </c>
      <c r="AY145" s="16" t="s">
        <v>134</v>
      </c>
      <c r="BE145" s="136">
        <f>IF(O145="základní",K145,0)</f>
        <v>0</v>
      </c>
      <c r="BF145" s="136">
        <f>IF(O145="snížená",K145,0)</f>
        <v>0</v>
      </c>
      <c r="BG145" s="136">
        <f>IF(O145="zákl. přenesená",K145,0)</f>
        <v>0</v>
      </c>
      <c r="BH145" s="136">
        <f>IF(O145="sníž. přenesená",K145,0)</f>
        <v>0</v>
      </c>
      <c r="BI145" s="136">
        <f>IF(O145="nulová",K145,0)</f>
        <v>0</v>
      </c>
      <c r="BJ145" s="16" t="s">
        <v>81</v>
      </c>
      <c r="BK145" s="136">
        <f>ROUND(P145*H145,2)</f>
        <v>0</v>
      </c>
      <c r="BL145" s="16" t="s">
        <v>137</v>
      </c>
      <c r="BM145" s="135" t="s">
        <v>755</v>
      </c>
    </row>
    <row r="146" spans="2:65" s="1" customFormat="1" ht="11.25">
      <c r="B146" s="31"/>
      <c r="D146" s="137" t="s">
        <v>144</v>
      </c>
      <c r="F146" s="138" t="s">
        <v>754</v>
      </c>
      <c r="I146" s="139"/>
      <c r="J146" s="139"/>
      <c r="M146" s="31"/>
      <c r="N146" s="140"/>
      <c r="X146" s="52"/>
      <c r="AT146" s="16" t="s">
        <v>144</v>
      </c>
      <c r="AU146" s="16" t="s">
        <v>83</v>
      </c>
    </row>
    <row r="147" spans="2:65" s="1" customFormat="1" ht="19.5">
      <c r="B147" s="31"/>
      <c r="D147" s="137" t="s">
        <v>147</v>
      </c>
      <c r="F147" s="143" t="s">
        <v>756</v>
      </c>
      <c r="I147" s="139"/>
      <c r="J147" s="139"/>
      <c r="M147" s="31"/>
      <c r="N147" s="140"/>
      <c r="X147" s="52"/>
      <c r="AT147" s="16" t="s">
        <v>147</v>
      </c>
      <c r="AU147" s="16" t="s">
        <v>83</v>
      </c>
    </row>
    <row r="148" spans="2:65" s="11" customFormat="1" ht="11.25">
      <c r="B148" s="144"/>
      <c r="D148" s="137" t="s">
        <v>149</v>
      </c>
      <c r="F148" s="146" t="s">
        <v>757</v>
      </c>
      <c r="H148" s="147">
        <v>101.5</v>
      </c>
      <c r="I148" s="148"/>
      <c r="J148" s="148"/>
      <c r="M148" s="144"/>
      <c r="N148" s="149"/>
      <c r="X148" s="150"/>
      <c r="AT148" s="145" t="s">
        <v>149</v>
      </c>
      <c r="AU148" s="145" t="s">
        <v>83</v>
      </c>
      <c r="AV148" s="11" t="s">
        <v>83</v>
      </c>
      <c r="AW148" s="11" t="s">
        <v>4</v>
      </c>
      <c r="AX148" s="11" t="s">
        <v>81</v>
      </c>
      <c r="AY148" s="145" t="s">
        <v>134</v>
      </c>
    </row>
    <row r="149" spans="2:65" s="10" customFormat="1" ht="22.9" customHeight="1">
      <c r="B149" s="112"/>
      <c r="D149" s="113" t="s">
        <v>72</v>
      </c>
      <c r="E149" s="158" t="s">
        <v>192</v>
      </c>
      <c r="F149" s="158" t="s">
        <v>383</v>
      </c>
      <c r="I149" s="115"/>
      <c r="J149" s="115"/>
      <c r="K149" s="159">
        <f>BK149</f>
        <v>0</v>
      </c>
      <c r="M149" s="112"/>
      <c r="N149" s="117"/>
      <c r="Q149" s="118">
        <f>SUM(Q150:Q186)</f>
        <v>0</v>
      </c>
      <c r="R149" s="118">
        <f>SUM(R150:R186)</f>
        <v>0</v>
      </c>
      <c r="T149" s="119">
        <f>SUM(T150:T186)</f>
        <v>0</v>
      </c>
      <c r="V149" s="119">
        <f>SUM(V150:V186)</f>
        <v>12.7068178</v>
      </c>
      <c r="X149" s="120">
        <f>SUM(X150:X186)</f>
        <v>26.580172000000005</v>
      </c>
      <c r="AR149" s="113" t="s">
        <v>81</v>
      </c>
      <c r="AT149" s="121" t="s">
        <v>72</v>
      </c>
      <c r="AU149" s="121" t="s">
        <v>81</v>
      </c>
      <c r="AY149" s="113" t="s">
        <v>134</v>
      </c>
      <c r="BK149" s="122">
        <f>SUM(BK150:BK186)</f>
        <v>0</v>
      </c>
    </row>
    <row r="150" spans="2:65" s="1" customFormat="1" ht="24">
      <c r="B150" s="31"/>
      <c r="C150" s="123" t="s">
        <v>219</v>
      </c>
      <c r="D150" s="123" t="s">
        <v>138</v>
      </c>
      <c r="E150" s="124" t="s">
        <v>630</v>
      </c>
      <c r="F150" s="125" t="s">
        <v>631</v>
      </c>
      <c r="G150" s="126" t="s">
        <v>241</v>
      </c>
      <c r="H150" s="127">
        <v>78.5</v>
      </c>
      <c r="I150" s="128"/>
      <c r="J150" s="128"/>
      <c r="K150" s="129">
        <f>ROUND(P150*H150,2)</f>
        <v>0</v>
      </c>
      <c r="L150" s="125" t="s">
        <v>142</v>
      </c>
      <c r="M150" s="31"/>
      <c r="N150" s="130" t="s">
        <v>29</v>
      </c>
      <c r="O150" s="131" t="s">
        <v>42</v>
      </c>
      <c r="P150" s="132">
        <f>I150+J150</f>
        <v>0</v>
      </c>
      <c r="Q150" s="132">
        <f>ROUND(I150*H150,2)</f>
        <v>0</v>
      </c>
      <c r="R150" s="132">
        <f>ROUND(J150*H150,2)</f>
        <v>0</v>
      </c>
      <c r="T150" s="133">
        <f>S150*H150</f>
        <v>0</v>
      </c>
      <c r="U150" s="133">
        <v>9.5990000000000006E-2</v>
      </c>
      <c r="V150" s="133">
        <f>U150*H150</f>
        <v>7.5352150000000009</v>
      </c>
      <c r="W150" s="133">
        <v>0</v>
      </c>
      <c r="X150" s="134">
        <f>W150*H150</f>
        <v>0</v>
      </c>
      <c r="AR150" s="135" t="s">
        <v>137</v>
      </c>
      <c r="AT150" s="135" t="s">
        <v>138</v>
      </c>
      <c r="AU150" s="135" t="s">
        <v>83</v>
      </c>
      <c r="AY150" s="16" t="s">
        <v>134</v>
      </c>
      <c r="BE150" s="136">
        <f>IF(O150="základní",K150,0)</f>
        <v>0</v>
      </c>
      <c r="BF150" s="136">
        <f>IF(O150="snížená",K150,0)</f>
        <v>0</v>
      </c>
      <c r="BG150" s="136">
        <f>IF(O150="zákl. přenesená",K150,0)</f>
        <v>0</v>
      </c>
      <c r="BH150" s="136">
        <f>IF(O150="sníž. přenesená",K150,0)</f>
        <v>0</v>
      </c>
      <c r="BI150" s="136">
        <f>IF(O150="nulová",K150,0)</f>
        <v>0</v>
      </c>
      <c r="BJ150" s="16" t="s">
        <v>81</v>
      </c>
      <c r="BK150" s="136">
        <f>ROUND(P150*H150,2)</f>
        <v>0</v>
      </c>
      <c r="BL150" s="16" t="s">
        <v>137</v>
      </c>
      <c r="BM150" s="135" t="s">
        <v>632</v>
      </c>
    </row>
    <row r="151" spans="2:65" s="1" customFormat="1" ht="19.5">
      <c r="B151" s="31"/>
      <c r="D151" s="137" t="s">
        <v>144</v>
      </c>
      <c r="F151" s="138" t="s">
        <v>633</v>
      </c>
      <c r="I151" s="139"/>
      <c r="J151" s="139"/>
      <c r="M151" s="31"/>
      <c r="N151" s="140"/>
      <c r="X151" s="52"/>
      <c r="AT151" s="16" t="s">
        <v>144</v>
      </c>
      <c r="AU151" s="16" t="s">
        <v>83</v>
      </c>
    </row>
    <row r="152" spans="2:65" s="1" customFormat="1" ht="11.25">
      <c r="B152" s="31"/>
      <c r="D152" s="141" t="s">
        <v>145</v>
      </c>
      <c r="F152" s="142" t="s">
        <v>634</v>
      </c>
      <c r="I152" s="139"/>
      <c r="J152" s="139"/>
      <c r="M152" s="31"/>
      <c r="N152" s="140"/>
      <c r="X152" s="52"/>
      <c r="AT152" s="16" t="s">
        <v>145</v>
      </c>
      <c r="AU152" s="16" t="s">
        <v>83</v>
      </c>
    </row>
    <row r="153" spans="2:65" s="11" customFormat="1" ht="11.25">
      <c r="B153" s="144"/>
      <c r="D153" s="137" t="s">
        <v>149</v>
      </c>
      <c r="E153" s="145" t="s">
        <v>29</v>
      </c>
      <c r="F153" s="146" t="s">
        <v>758</v>
      </c>
      <c r="H153" s="147">
        <v>78.5</v>
      </c>
      <c r="I153" s="148"/>
      <c r="J153" s="148"/>
      <c r="M153" s="144"/>
      <c r="N153" s="149"/>
      <c r="X153" s="150"/>
      <c r="AT153" s="145" t="s">
        <v>149</v>
      </c>
      <c r="AU153" s="145" t="s">
        <v>83</v>
      </c>
      <c r="AV153" s="11" t="s">
        <v>83</v>
      </c>
      <c r="AW153" s="11" t="s">
        <v>5</v>
      </c>
      <c r="AX153" s="11" t="s">
        <v>81</v>
      </c>
      <c r="AY153" s="145" t="s">
        <v>134</v>
      </c>
    </row>
    <row r="154" spans="2:65" s="1" customFormat="1" ht="24.2" customHeight="1">
      <c r="B154" s="31"/>
      <c r="C154" s="173" t="s">
        <v>224</v>
      </c>
      <c r="D154" s="173" t="s">
        <v>546</v>
      </c>
      <c r="E154" s="174" t="s">
        <v>636</v>
      </c>
      <c r="F154" s="175" t="s">
        <v>637</v>
      </c>
      <c r="G154" s="176" t="s">
        <v>241</v>
      </c>
      <c r="H154" s="177">
        <v>80.069999999999993</v>
      </c>
      <c r="I154" s="178"/>
      <c r="J154" s="179"/>
      <c r="K154" s="180">
        <f>ROUND(P154*H154,2)</f>
        <v>0</v>
      </c>
      <c r="L154" s="175" t="s">
        <v>142</v>
      </c>
      <c r="M154" s="181"/>
      <c r="N154" s="182" t="s">
        <v>29</v>
      </c>
      <c r="O154" s="131" t="s">
        <v>42</v>
      </c>
      <c r="P154" s="132">
        <f>I154+J154</f>
        <v>0</v>
      </c>
      <c r="Q154" s="132">
        <f>ROUND(I154*H154,2)</f>
        <v>0</v>
      </c>
      <c r="R154" s="132">
        <f>ROUND(J154*H154,2)</f>
        <v>0</v>
      </c>
      <c r="T154" s="133">
        <f>S154*H154</f>
        <v>0</v>
      </c>
      <c r="U154" s="133">
        <v>5.6120000000000003E-2</v>
      </c>
      <c r="V154" s="133">
        <f>U154*H154</f>
        <v>4.4935283999999998</v>
      </c>
      <c r="W154" s="133">
        <v>0</v>
      </c>
      <c r="X154" s="134">
        <f>W154*H154</f>
        <v>0</v>
      </c>
      <c r="AR154" s="135" t="s">
        <v>185</v>
      </c>
      <c r="AT154" s="135" t="s">
        <v>546</v>
      </c>
      <c r="AU154" s="135" t="s">
        <v>83</v>
      </c>
      <c r="AY154" s="16" t="s">
        <v>134</v>
      </c>
      <c r="BE154" s="136">
        <f>IF(O154="základní",K154,0)</f>
        <v>0</v>
      </c>
      <c r="BF154" s="136">
        <f>IF(O154="snížená",K154,0)</f>
        <v>0</v>
      </c>
      <c r="BG154" s="136">
        <f>IF(O154="zákl. přenesená",K154,0)</f>
        <v>0</v>
      </c>
      <c r="BH154" s="136">
        <f>IF(O154="sníž. přenesená",K154,0)</f>
        <v>0</v>
      </c>
      <c r="BI154" s="136">
        <f>IF(O154="nulová",K154,0)</f>
        <v>0</v>
      </c>
      <c r="BJ154" s="16" t="s">
        <v>81</v>
      </c>
      <c r="BK154" s="136">
        <f>ROUND(P154*H154,2)</f>
        <v>0</v>
      </c>
      <c r="BL154" s="16" t="s">
        <v>137</v>
      </c>
      <c r="BM154" s="135" t="s">
        <v>638</v>
      </c>
    </row>
    <row r="155" spans="2:65" s="1" customFormat="1" ht="11.25">
      <c r="B155" s="31"/>
      <c r="D155" s="137" t="s">
        <v>144</v>
      </c>
      <c r="F155" s="138" t="s">
        <v>637</v>
      </c>
      <c r="I155" s="139"/>
      <c r="J155" s="139"/>
      <c r="M155" s="31"/>
      <c r="N155" s="140"/>
      <c r="X155" s="52"/>
      <c r="AT155" s="16" t="s">
        <v>144</v>
      </c>
      <c r="AU155" s="16" t="s">
        <v>83</v>
      </c>
    </row>
    <row r="156" spans="2:65" s="11" customFormat="1" ht="11.25">
      <c r="B156" s="144"/>
      <c r="D156" s="137" t="s">
        <v>149</v>
      </c>
      <c r="F156" s="146" t="s">
        <v>759</v>
      </c>
      <c r="H156" s="147">
        <v>80.069999999999993</v>
      </c>
      <c r="I156" s="148"/>
      <c r="J156" s="148"/>
      <c r="M156" s="144"/>
      <c r="N156" s="149"/>
      <c r="X156" s="150"/>
      <c r="AT156" s="145" t="s">
        <v>149</v>
      </c>
      <c r="AU156" s="145" t="s">
        <v>83</v>
      </c>
      <c r="AV156" s="11" t="s">
        <v>83</v>
      </c>
      <c r="AW156" s="11" t="s">
        <v>4</v>
      </c>
      <c r="AX156" s="11" t="s">
        <v>81</v>
      </c>
      <c r="AY156" s="145" t="s">
        <v>134</v>
      </c>
    </row>
    <row r="157" spans="2:65" s="1" customFormat="1" ht="24.2" customHeight="1">
      <c r="B157" s="31"/>
      <c r="C157" s="123" t="s">
        <v>9</v>
      </c>
      <c r="D157" s="123" t="s">
        <v>138</v>
      </c>
      <c r="E157" s="124" t="s">
        <v>760</v>
      </c>
      <c r="F157" s="125" t="s">
        <v>761</v>
      </c>
      <c r="G157" s="126" t="s">
        <v>273</v>
      </c>
      <c r="H157" s="127">
        <v>1.68</v>
      </c>
      <c r="I157" s="128"/>
      <c r="J157" s="128"/>
      <c r="K157" s="129">
        <f>ROUND(P157*H157,2)</f>
        <v>0</v>
      </c>
      <c r="L157" s="125" t="s">
        <v>142</v>
      </c>
      <c r="M157" s="31"/>
      <c r="N157" s="130" t="s">
        <v>29</v>
      </c>
      <c r="O157" s="131" t="s">
        <v>42</v>
      </c>
      <c r="P157" s="132">
        <f>I157+J157</f>
        <v>0</v>
      </c>
      <c r="Q157" s="132">
        <f>ROUND(I157*H157,2)</f>
        <v>0</v>
      </c>
      <c r="R157" s="132">
        <f>ROUND(J157*H157,2)</f>
        <v>0</v>
      </c>
      <c r="T157" s="133">
        <f>S157*H157</f>
        <v>0</v>
      </c>
      <c r="U157" s="133">
        <v>6.3000000000000003E-4</v>
      </c>
      <c r="V157" s="133">
        <f>U157*H157</f>
        <v>1.0583999999999999E-3</v>
      </c>
      <c r="W157" s="133">
        <v>0</v>
      </c>
      <c r="X157" s="134">
        <f>W157*H157</f>
        <v>0</v>
      </c>
      <c r="AR157" s="135" t="s">
        <v>137</v>
      </c>
      <c r="AT157" s="135" t="s">
        <v>138</v>
      </c>
      <c r="AU157" s="135" t="s">
        <v>83</v>
      </c>
      <c r="AY157" s="16" t="s">
        <v>134</v>
      </c>
      <c r="BE157" s="136">
        <f>IF(O157="základní",K157,0)</f>
        <v>0</v>
      </c>
      <c r="BF157" s="136">
        <f>IF(O157="snížená",K157,0)</f>
        <v>0</v>
      </c>
      <c r="BG157" s="136">
        <f>IF(O157="zákl. přenesená",K157,0)</f>
        <v>0</v>
      </c>
      <c r="BH157" s="136">
        <f>IF(O157="sníž. přenesená",K157,0)</f>
        <v>0</v>
      </c>
      <c r="BI157" s="136">
        <f>IF(O157="nulová",K157,0)</f>
        <v>0</v>
      </c>
      <c r="BJ157" s="16" t="s">
        <v>81</v>
      </c>
      <c r="BK157" s="136">
        <f>ROUND(P157*H157,2)</f>
        <v>0</v>
      </c>
      <c r="BL157" s="16" t="s">
        <v>137</v>
      </c>
      <c r="BM157" s="135" t="s">
        <v>762</v>
      </c>
    </row>
    <row r="158" spans="2:65" s="1" customFormat="1" ht="11.25">
      <c r="B158" s="31"/>
      <c r="D158" s="137" t="s">
        <v>144</v>
      </c>
      <c r="F158" s="138" t="s">
        <v>763</v>
      </c>
      <c r="I158" s="139"/>
      <c r="J158" s="139"/>
      <c r="M158" s="31"/>
      <c r="N158" s="140"/>
      <c r="X158" s="52"/>
      <c r="AT158" s="16" t="s">
        <v>144</v>
      </c>
      <c r="AU158" s="16" t="s">
        <v>83</v>
      </c>
    </row>
    <row r="159" spans="2:65" s="1" customFormat="1" ht="11.25">
      <c r="B159" s="31"/>
      <c r="D159" s="141" t="s">
        <v>145</v>
      </c>
      <c r="F159" s="142" t="s">
        <v>764</v>
      </c>
      <c r="I159" s="139"/>
      <c r="J159" s="139"/>
      <c r="M159" s="31"/>
      <c r="N159" s="140"/>
      <c r="X159" s="52"/>
      <c r="AT159" s="16" t="s">
        <v>145</v>
      </c>
      <c r="AU159" s="16" t="s">
        <v>83</v>
      </c>
    </row>
    <row r="160" spans="2:65" s="11" customFormat="1" ht="11.25">
      <c r="B160" s="144"/>
      <c r="D160" s="137" t="s">
        <v>149</v>
      </c>
      <c r="E160" s="145" t="s">
        <v>29</v>
      </c>
      <c r="F160" s="146" t="s">
        <v>765</v>
      </c>
      <c r="H160" s="147">
        <v>1.68</v>
      </c>
      <c r="I160" s="148"/>
      <c r="J160" s="148"/>
      <c r="M160" s="144"/>
      <c r="N160" s="149"/>
      <c r="X160" s="150"/>
      <c r="AT160" s="145" t="s">
        <v>149</v>
      </c>
      <c r="AU160" s="145" t="s">
        <v>83</v>
      </c>
      <c r="AV160" s="11" t="s">
        <v>83</v>
      </c>
      <c r="AW160" s="11" t="s">
        <v>5</v>
      </c>
      <c r="AX160" s="11" t="s">
        <v>81</v>
      </c>
      <c r="AY160" s="145" t="s">
        <v>134</v>
      </c>
    </row>
    <row r="161" spans="2:65" s="1" customFormat="1" ht="24.2" customHeight="1">
      <c r="B161" s="31"/>
      <c r="C161" s="123" t="s">
        <v>336</v>
      </c>
      <c r="D161" s="123" t="s">
        <v>138</v>
      </c>
      <c r="E161" s="124" t="s">
        <v>766</v>
      </c>
      <c r="F161" s="125" t="s">
        <v>767</v>
      </c>
      <c r="G161" s="126" t="s">
        <v>241</v>
      </c>
      <c r="H161" s="127">
        <v>5.6</v>
      </c>
      <c r="I161" s="128"/>
      <c r="J161" s="128"/>
      <c r="K161" s="129">
        <f>ROUND(P161*H161,2)</f>
        <v>0</v>
      </c>
      <c r="L161" s="125" t="s">
        <v>142</v>
      </c>
      <c r="M161" s="31"/>
      <c r="N161" s="130" t="s">
        <v>29</v>
      </c>
      <c r="O161" s="131" t="s">
        <v>42</v>
      </c>
      <c r="P161" s="132">
        <f>I161+J161</f>
        <v>0</v>
      </c>
      <c r="Q161" s="132">
        <f>ROUND(I161*H161,2)</f>
        <v>0</v>
      </c>
      <c r="R161" s="132">
        <f>ROUND(J161*H161,2)</f>
        <v>0</v>
      </c>
      <c r="T161" s="133">
        <f>S161*H161</f>
        <v>0</v>
      </c>
      <c r="U161" s="133">
        <v>5.6100000000000004E-3</v>
      </c>
      <c r="V161" s="133">
        <f>U161*H161</f>
        <v>3.1415999999999999E-2</v>
      </c>
      <c r="W161" s="133">
        <v>0</v>
      </c>
      <c r="X161" s="134">
        <f>W161*H161</f>
        <v>0</v>
      </c>
      <c r="AR161" s="135" t="s">
        <v>137</v>
      </c>
      <c r="AT161" s="135" t="s">
        <v>138</v>
      </c>
      <c r="AU161" s="135" t="s">
        <v>83</v>
      </c>
      <c r="AY161" s="16" t="s">
        <v>134</v>
      </c>
      <c r="BE161" s="136">
        <f>IF(O161="základní",K161,0)</f>
        <v>0</v>
      </c>
      <c r="BF161" s="136">
        <f>IF(O161="snížená",K161,0)</f>
        <v>0</v>
      </c>
      <c r="BG161" s="136">
        <f>IF(O161="zákl. přenesená",K161,0)</f>
        <v>0</v>
      </c>
      <c r="BH161" s="136">
        <f>IF(O161="sníž. přenesená",K161,0)</f>
        <v>0</v>
      </c>
      <c r="BI161" s="136">
        <f>IF(O161="nulová",K161,0)</f>
        <v>0</v>
      </c>
      <c r="BJ161" s="16" t="s">
        <v>81</v>
      </c>
      <c r="BK161" s="136">
        <f>ROUND(P161*H161,2)</f>
        <v>0</v>
      </c>
      <c r="BL161" s="16" t="s">
        <v>137</v>
      </c>
      <c r="BM161" s="135" t="s">
        <v>768</v>
      </c>
    </row>
    <row r="162" spans="2:65" s="1" customFormat="1" ht="11.25">
      <c r="B162" s="31"/>
      <c r="D162" s="137" t="s">
        <v>144</v>
      </c>
      <c r="F162" s="138" t="s">
        <v>769</v>
      </c>
      <c r="I162" s="139"/>
      <c r="J162" s="139"/>
      <c r="M162" s="31"/>
      <c r="N162" s="140"/>
      <c r="X162" s="52"/>
      <c r="AT162" s="16" t="s">
        <v>144</v>
      </c>
      <c r="AU162" s="16" t="s">
        <v>83</v>
      </c>
    </row>
    <row r="163" spans="2:65" s="1" customFormat="1" ht="11.25">
      <c r="B163" s="31"/>
      <c r="D163" s="141" t="s">
        <v>145</v>
      </c>
      <c r="F163" s="142" t="s">
        <v>770</v>
      </c>
      <c r="I163" s="139"/>
      <c r="J163" s="139"/>
      <c r="M163" s="31"/>
      <c r="N163" s="140"/>
      <c r="X163" s="52"/>
      <c r="AT163" s="16" t="s">
        <v>145</v>
      </c>
      <c r="AU163" s="16" t="s">
        <v>83</v>
      </c>
    </row>
    <row r="164" spans="2:65" s="11" customFormat="1" ht="11.25">
      <c r="B164" s="144"/>
      <c r="D164" s="137" t="s">
        <v>149</v>
      </c>
      <c r="E164" s="145" t="s">
        <v>29</v>
      </c>
      <c r="F164" s="146" t="s">
        <v>771</v>
      </c>
      <c r="H164" s="147">
        <v>5.6</v>
      </c>
      <c r="I164" s="148"/>
      <c r="J164" s="148"/>
      <c r="M164" s="144"/>
      <c r="N164" s="149"/>
      <c r="X164" s="150"/>
      <c r="AT164" s="145" t="s">
        <v>149</v>
      </c>
      <c r="AU164" s="145" t="s">
        <v>83</v>
      </c>
      <c r="AV164" s="11" t="s">
        <v>83</v>
      </c>
      <c r="AW164" s="11" t="s">
        <v>5</v>
      </c>
      <c r="AX164" s="11" t="s">
        <v>81</v>
      </c>
      <c r="AY164" s="145" t="s">
        <v>134</v>
      </c>
    </row>
    <row r="165" spans="2:65" s="1" customFormat="1" ht="24.2" customHeight="1">
      <c r="B165" s="31"/>
      <c r="C165" s="123" t="s">
        <v>342</v>
      </c>
      <c r="D165" s="123" t="s">
        <v>138</v>
      </c>
      <c r="E165" s="124" t="s">
        <v>772</v>
      </c>
      <c r="F165" s="125" t="s">
        <v>773</v>
      </c>
      <c r="G165" s="126" t="s">
        <v>293</v>
      </c>
      <c r="H165" s="127">
        <v>5.38</v>
      </c>
      <c r="I165" s="128"/>
      <c r="J165" s="128"/>
      <c r="K165" s="129">
        <f>ROUND(P165*H165,2)</f>
        <v>0</v>
      </c>
      <c r="L165" s="125" t="s">
        <v>142</v>
      </c>
      <c r="M165" s="31"/>
      <c r="N165" s="130" t="s">
        <v>29</v>
      </c>
      <c r="O165" s="131" t="s">
        <v>42</v>
      </c>
      <c r="P165" s="132">
        <f>I165+J165</f>
        <v>0</v>
      </c>
      <c r="Q165" s="132">
        <f>ROUND(I165*H165,2)</f>
        <v>0</v>
      </c>
      <c r="R165" s="132">
        <f>ROUND(J165*H165,2)</f>
        <v>0</v>
      </c>
      <c r="T165" s="133">
        <f>S165*H165</f>
        <v>0</v>
      </c>
      <c r="U165" s="133">
        <v>0.12</v>
      </c>
      <c r="V165" s="133">
        <f>U165*H165</f>
        <v>0.64559999999999995</v>
      </c>
      <c r="W165" s="133">
        <v>2.2000000000000002</v>
      </c>
      <c r="X165" s="134">
        <f>W165*H165</f>
        <v>11.836</v>
      </c>
      <c r="AR165" s="135" t="s">
        <v>250</v>
      </c>
      <c r="AT165" s="135" t="s">
        <v>138</v>
      </c>
      <c r="AU165" s="135" t="s">
        <v>83</v>
      </c>
      <c r="AY165" s="16" t="s">
        <v>134</v>
      </c>
      <c r="BE165" s="136">
        <f>IF(O165="základní",K165,0)</f>
        <v>0</v>
      </c>
      <c r="BF165" s="136">
        <f>IF(O165="snížená",K165,0)</f>
        <v>0</v>
      </c>
      <c r="BG165" s="136">
        <f>IF(O165="zákl. přenesená",K165,0)</f>
        <v>0</v>
      </c>
      <c r="BH165" s="136">
        <f>IF(O165="sníž. přenesená",K165,0)</f>
        <v>0</v>
      </c>
      <c r="BI165" s="136">
        <f>IF(O165="nulová",K165,0)</f>
        <v>0</v>
      </c>
      <c r="BJ165" s="16" t="s">
        <v>81</v>
      </c>
      <c r="BK165" s="136">
        <f>ROUND(P165*H165,2)</f>
        <v>0</v>
      </c>
      <c r="BL165" s="16" t="s">
        <v>250</v>
      </c>
      <c r="BM165" s="135" t="s">
        <v>774</v>
      </c>
    </row>
    <row r="166" spans="2:65" s="1" customFormat="1" ht="11.25">
      <c r="B166" s="31"/>
      <c r="D166" s="137" t="s">
        <v>144</v>
      </c>
      <c r="F166" s="138" t="s">
        <v>775</v>
      </c>
      <c r="I166" s="139"/>
      <c r="J166" s="139"/>
      <c r="M166" s="31"/>
      <c r="N166" s="140"/>
      <c r="X166" s="52"/>
      <c r="AT166" s="16" t="s">
        <v>144</v>
      </c>
      <c r="AU166" s="16" t="s">
        <v>83</v>
      </c>
    </row>
    <row r="167" spans="2:65" s="1" customFormat="1" ht="11.25">
      <c r="B167" s="31"/>
      <c r="D167" s="141" t="s">
        <v>145</v>
      </c>
      <c r="F167" s="142" t="s">
        <v>776</v>
      </c>
      <c r="I167" s="139"/>
      <c r="J167" s="139"/>
      <c r="M167" s="31"/>
      <c r="N167" s="140"/>
      <c r="X167" s="52"/>
      <c r="AT167" s="16" t="s">
        <v>145</v>
      </c>
      <c r="AU167" s="16" t="s">
        <v>83</v>
      </c>
    </row>
    <row r="168" spans="2:65" s="11" customFormat="1" ht="11.25">
      <c r="B168" s="144"/>
      <c r="D168" s="137" t="s">
        <v>149</v>
      </c>
      <c r="E168" s="145" t="s">
        <v>29</v>
      </c>
      <c r="F168" s="146" t="s">
        <v>777</v>
      </c>
      <c r="H168" s="147">
        <v>5.38</v>
      </c>
      <c r="I168" s="148"/>
      <c r="J168" s="148"/>
      <c r="M168" s="144"/>
      <c r="N168" s="149"/>
      <c r="X168" s="150"/>
      <c r="AT168" s="145" t="s">
        <v>149</v>
      </c>
      <c r="AU168" s="145" t="s">
        <v>83</v>
      </c>
      <c r="AV168" s="11" t="s">
        <v>83</v>
      </c>
      <c r="AW168" s="11" t="s">
        <v>5</v>
      </c>
      <c r="AX168" s="11" t="s">
        <v>81</v>
      </c>
      <c r="AY168" s="145" t="s">
        <v>134</v>
      </c>
    </row>
    <row r="169" spans="2:65" s="1" customFormat="1" ht="24.2" customHeight="1">
      <c r="B169" s="31"/>
      <c r="C169" s="123" t="s">
        <v>348</v>
      </c>
      <c r="D169" s="123" t="s">
        <v>138</v>
      </c>
      <c r="E169" s="124" t="s">
        <v>778</v>
      </c>
      <c r="F169" s="125" t="s">
        <v>779</v>
      </c>
      <c r="G169" s="126" t="s">
        <v>293</v>
      </c>
      <c r="H169" s="127">
        <v>4.7030000000000003</v>
      </c>
      <c r="I169" s="128"/>
      <c r="J169" s="128"/>
      <c r="K169" s="129">
        <f>ROUND(P169*H169,2)</f>
        <v>0</v>
      </c>
      <c r="L169" s="125" t="s">
        <v>142</v>
      </c>
      <c r="M169" s="31"/>
      <c r="N169" s="130" t="s">
        <v>29</v>
      </c>
      <c r="O169" s="131" t="s">
        <v>42</v>
      </c>
      <c r="P169" s="132">
        <f>I169+J169</f>
        <v>0</v>
      </c>
      <c r="Q169" s="132">
        <f>ROUND(I169*H169,2)</f>
        <v>0</v>
      </c>
      <c r="R169" s="132">
        <f>ROUND(J169*H169,2)</f>
        <v>0</v>
      </c>
      <c r="T169" s="133">
        <f>S169*H169</f>
        <v>0</v>
      </c>
      <c r="U169" s="133">
        <v>0</v>
      </c>
      <c r="V169" s="133">
        <f>U169*H169</f>
        <v>0</v>
      </c>
      <c r="W169" s="133">
        <v>2.004</v>
      </c>
      <c r="X169" s="134">
        <f>W169*H169</f>
        <v>9.4248120000000011</v>
      </c>
      <c r="AR169" s="135" t="s">
        <v>250</v>
      </c>
      <c r="AT169" s="135" t="s">
        <v>138</v>
      </c>
      <c r="AU169" s="135" t="s">
        <v>83</v>
      </c>
      <c r="AY169" s="16" t="s">
        <v>134</v>
      </c>
      <c r="BE169" s="136">
        <f>IF(O169="základní",K169,0)</f>
        <v>0</v>
      </c>
      <c r="BF169" s="136">
        <f>IF(O169="snížená",K169,0)</f>
        <v>0</v>
      </c>
      <c r="BG169" s="136">
        <f>IF(O169="zákl. přenesená",K169,0)</f>
        <v>0</v>
      </c>
      <c r="BH169" s="136">
        <f>IF(O169="sníž. přenesená",K169,0)</f>
        <v>0</v>
      </c>
      <c r="BI169" s="136">
        <f>IF(O169="nulová",K169,0)</f>
        <v>0</v>
      </c>
      <c r="BJ169" s="16" t="s">
        <v>81</v>
      </c>
      <c r="BK169" s="136">
        <f>ROUND(P169*H169,2)</f>
        <v>0</v>
      </c>
      <c r="BL169" s="16" t="s">
        <v>250</v>
      </c>
      <c r="BM169" s="135" t="s">
        <v>780</v>
      </c>
    </row>
    <row r="170" spans="2:65" s="1" customFormat="1" ht="11.25">
      <c r="B170" s="31"/>
      <c r="D170" s="137" t="s">
        <v>144</v>
      </c>
      <c r="F170" s="138" t="s">
        <v>781</v>
      </c>
      <c r="I170" s="139"/>
      <c r="J170" s="139"/>
      <c r="M170" s="31"/>
      <c r="N170" s="140"/>
      <c r="X170" s="52"/>
      <c r="AT170" s="16" t="s">
        <v>144</v>
      </c>
      <c r="AU170" s="16" t="s">
        <v>83</v>
      </c>
    </row>
    <row r="171" spans="2:65" s="1" customFormat="1" ht="11.25">
      <c r="B171" s="31"/>
      <c r="D171" s="141" t="s">
        <v>145</v>
      </c>
      <c r="F171" s="142" t="s">
        <v>782</v>
      </c>
      <c r="I171" s="139"/>
      <c r="J171" s="139"/>
      <c r="M171" s="31"/>
      <c r="N171" s="140"/>
      <c r="X171" s="52"/>
      <c r="AT171" s="16" t="s">
        <v>145</v>
      </c>
      <c r="AU171" s="16" t="s">
        <v>83</v>
      </c>
    </row>
    <row r="172" spans="2:65" s="11" customFormat="1" ht="11.25">
      <c r="B172" s="144"/>
      <c r="D172" s="137" t="s">
        <v>149</v>
      </c>
      <c r="E172" s="145" t="s">
        <v>29</v>
      </c>
      <c r="F172" s="146" t="s">
        <v>783</v>
      </c>
      <c r="H172" s="147">
        <v>4.7030000000000003</v>
      </c>
      <c r="I172" s="148"/>
      <c r="J172" s="148"/>
      <c r="M172" s="144"/>
      <c r="N172" s="149"/>
      <c r="X172" s="150"/>
      <c r="AT172" s="145" t="s">
        <v>149</v>
      </c>
      <c r="AU172" s="145" t="s">
        <v>83</v>
      </c>
      <c r="AV172" s="11" t="s">
        <v>83</v>
      </c>
      <c r="AW172" s="11" t="s">
        <v>5</v>
      </c>
      <c r="AX172" s="11" t="s">
        <v>81</v>
      </c>
      <c r="AY172" s="145" t="s">
        <v>134</v>
      </c>
    </row>
    <row r="173" spans="2:65" s="1" customFormat="1" ht="24.2" customHeight="1">
      <c r="B173" s="31"/>
      <c r="C173" s="123" t="s">
        <v>360</v>
      </c>
      <c r="D173" s="123" t="s">
        <v>138</v>
      </c>
      <c r="E173" s="124" t="s">
        <v>409</v>
      </c>
      <c r="F173" s="125" t="s">
        <v>410</v>
      </c>
      <c r="G173" s="126" t="s">
        <v>249</v>
      </c>
      <c r="H173" s="127">
        <v>31</v>
      </c>
      <c r="I173" s="128"/>
      <c r="J173" s="128"/>
      <c r="K173" s="129">
        <f>ROUND(P173*H173,2)</f>
        <v>0</v>
      </c>
      <c r="L173" s="125" t="s">
        <v>142</v>
      </c>
      <c r="M173" s="31"/>
      <c r="N173" s="130" t="s">
        <v>29</v>
      </c>
      <c r="O173" s="131" t="s">
        <v>42</v>
      </c>
      <c r="P173" s="132">
        <f>I173+J173</f>
        <v>0</v>
      </c>
      <c r="Q173" s="132">
        <f>ROUND(I173*H173,2)</f>
        <v>0</v>
      </c>
      <c r="R173" s="132">
        <f>ROUND(J173*H173,2)</f>
        <v>0</v>
      </c>
      <c r="T173" s="133">
        <f>S173*H173</f>
        <v>0</v>
      </c>
      <c r="U173" s="133">
        <v>0</v>
      </c>
      <c r="V173" s="133">
        <f>U173*H173</f>
        <v>0</v>
      </c>
      <c r="W173" s="133">
        <v>0.16500000000000001</v>
      </c>
      <c r="X173" s="134">
        <f>W173*H173</f>
        <v>5.1150000000000002</v>
      </c>
      <c r="AR173" s="135" t="s">
        <v>250</v>
      </c>
      <c r="AT173" s="135" t="s">
        <v>138</v>
      </c>
      <c r="AU173" s="135" t="s">
        <v>83</v>
      </c>
      <c r="AY173" s="16" t="s">
        <v>134</v>
      </c>
      <c r="BE173" s="136">
        <f>IF(O173="základní",K173,0)</f>
        <v>0</v>
      </c>
      <c r="BF173" s="136">
        <f>IF(O173="snížená",K173,0)</f>
        <v>0</v>
      </c>
      <c r="BG173" s="136">
        <f>IF(O173="zákl. přenesená",K173,0)</f>
        <v>0</v>
      </c>
      <c r="BH173" s="136">
        <f>IF(O173="sníž. přenesená",K173,0)</f>
        <v>0</v>
      </c>
      <c r="BI173" s="136">
        <f>IF(O173="nulová",K173,0)</f>
        <v>0</v>
      </c>
      <c r="BJ173" s="16" t="s">
        <v>81</v>
      </c>
      <c r="BK173" s="136">
        <f>ROUND(P173*H173,2)</f>
        <v>0</v>
      </c>
      <c r="BL173" s="16" t="s">
        <v>250</v>
      </c>
      <c r="BM173" s="135" t="s">
        <v>784</v>
      </c>
    </row>
    <row r="174" spans="2:65" s="1" customFormat="1" ht="11.25">
      <c r="B174" s="31"/>
      <c r="D174" s="137" t="s">
        <v>144</v>
      </c>
      <c r="F174" s="138" t="s">
        <v>412</v>
      </c>
      <c r="I174" s="139"/>
      <c r="J174" s="139"/>
      <c r="M174" s="31"/>
      <c r="N174" s="140"/>
      <c r="X174" s="52"/>
      <c r="AT174" s="16" t="s">
        <v>144</v>
      </c>
      <c r="AU174" s="16" t="s">
        <v>83</v>
      </c>
    </row>
    <row r="175" spans="2:65" s="1" customFormat="1" ht="11.25">
      <c r="B175" s="31"/>
      <c r="D175" s="141" t="s">
        <v>145</v>
      </c>
      <c r="F175" s="142" t="s">
        <v>413</v>
      </c>
      <c r="I175" s="139"/>
      <c r="J175" s="139"/>
      <c r="M175" s="31"/>
      <c r="N175" s="140"/>
      <c r="X175" s="52"/>
      <c r="AT175" s="16" t="s">
        <v>145</v>
      </c>
      <c r="AU175" s="16" t="s">
        <v>83</v>
      </c>
    </row>
    <row r="176" spans="2:65" s="1" customFormat="1" ht="19.5">
      <c r="B176" s="31"/>
      <c r="D176" s="137" t="s">
        <v>147</v>
      </c>
      <c r="F176" s="143" t="s">
        <v>785</v>
      </c>
      <c r="I176" s="139"/>
      <c r="J176" s="139"/>
      <c r="M176" s="31"/>
      <c r="N176" s="140"/>
      <c r="X176" s="52"/>
      <c r="AT176" s="16" t="s">
        <v>147</v>
      </c>
      <c r="AU176" s="16" t="s">
        <v>83</v>
      </c>
    </row>
    <row r="177" spans="2:65" s="11" customFormat="1" ht="11.25">
      <c r="B177" s="144"/>
      <c r="D177" s="137" t="s">
        <v>149</v>
      </c>
      <c r="E177" s="145" t="s">
        <v>29</v>
      </c>
      <c r="F177" s="146" t="s">
        <v>459</v>
      </c>
      <c r="H177" s="147">
        <v>31</v>
      </c>
      <c r="I177" s="148"/>
      <c r="J177" s="148"/>
      <c r="M177" s="144"/>
      <c r="N177" s="149"/>
      <c r="X177" s="150"/>
      <c r="AT177" s="145" t="s">
        <v>149</v>
      </c>
      <c r="AU177" s="145" t="s">
        <v>83</v>
      </c>
      <c r="AV177" s="11" t="s">
        <v>83</v>
      </c>
      <c r="AW177" s="11" t="s">
        <v>5</v>
      </c>
      <c r="AX177" s="11" t="s">
        <v>81</v>
      </c>
      <c r="AY177" s="145" t="s">
        <v>134</v>
      </c>
    </row>
    <row r="178" spans="2:65" s="1" customFormat="1" ht="24.2" customHeight="1">
      <c r="B178" s="31"/>
      <c r="C178" s="123" t="s">
        <v>369</v>
      </c>
      <c r="D178" s="123" t="s">
        <v>138</v>
      </c>
      <c r="E178" s="124" t="s">
        <v>786</v>
      </c>
      <c r="F178" s="125" t="s">
        <v>787</v>
      </c>
      <c r="G178" s="126" t="s">
        <v>241</v>
      </c>
      <c r="H178" s="127">
        <v>50.75</v>
      </c>
      <c r="I178" s="128"/>
      <c r="J178" s="128"/>
      <c r="K178" s="129">
        <f>ROUND(P178*H178,2)</f>
        <v>0</v>
      </c>
      <c r="L178" s="125" t="s">
        <v>142</v>
      </c>
      <c r="M178" s="31"/>
      <c r="N178" s="130" t="s">
        <v>29</v>
      </c>
      <c r="O178" s="131" t="s">
        <v>42</v>
      </c>
      <c r="P178" s="132">
        <f>I178+J178</f>
        <v>0</v>
      </c>
      <c r="Q178" s="132">
        <f>ROUND(I178*H178,2)</f>
        <v>0</v>
      </c>
      <c r="R178" s="132">
        <f>ROUND(J178*H178,2)</f>
        <v>0</v>
      </c>
      <c r="T178" s="133">
        <f>S178*H178</f>
        <v>0</v>
      </c>
      <c r="U178" s="133">
        <v>0</v>
      </c>
      <c r="V178" s="133">
        <f>U178*H178</f>
        <v>0</v>
      </c>
      <c r="W178" s="133">
        <v>3.48E-3</v>
      </c>
      <c r="X178" s="134">
        <f>W178*H178</f>
        <v>0.17660999999999999</v>
      </c>
      <c r="AR178" s="135" t="s">
        <v>250</v>
      </c>
      <c r="AT178" s="135" t="s">
        <v>138</v>
      </c>
      <c r="AU178" s="135" t="s">
        <v>83</v>
      </c>
      <c r="AY178" s="16" t="s">
        <v>134</v>
      </c>
      <c r="BE178" s="136">
        <f>IF(O178="základní",K178,0)</f>
        <v>0</v>
      </c>
      <c r="BF178" s="136">
        <f>IF(O178="snížená",K178,0)</f>
        <v>0</v>
      </c>
      <c r="BG178" s="136">
        <f>IF(O178="zákl. přenesená",K178,0)</f>
        <v>0</v>
      </c>
      <c r="BH178" s="136">
        <f>IF(O178="sníž. přenesená",K178,0)</f>
        <v>0</v>
      </c>
      <c r="BI178" s="136">
        <f>IF(O178="nulová",K178,0)</f>
        <v>0</v>
      </c>
      <c r="BJ178" s="16" t="s">
        <v>81</v>
      </c>
      <c r="BK178" s="136">
        <f>ROUND(P178*H178,2)</f>
        <v>0</v>
      </c>
      <c r="BL178" s="16" t="s">
        <v>250</v>
      </c>
      <c r="BM178" s="135" t="s">
        <v>788</v>
      </c>
    </row>
    <row r="179" spans="2:65" s="1" customFormat="1" ht="11.25">
      <c r="B179" s="31"/>
      <c r="D179" s="137" t="s">
        <v>144</v>
      </c>
      <c r="F179" s="138" t="s">
        <v>789</v>
      </c>
      <c r="I179" s="139"/>
      <c r="J179" s="139"/>
      <c r="M179" s="31"/>
      <c r="N179" s="140"/>
      <c r="X179" s="52"/>
      <c r="AT179" s="16" t="s">
        <v>144</v>
      </c>
      <c r="AU179" s="16" t="s">
        <v>83</v>
      </c>
    </row>
    <row r="180" spans="2:65" s="1" customFormat="1" ht="11.25">
      <c r="B180" s="31"/>
      <c r="D180" s="141" t="s">
        <v>145</v>
      </c>
      <c r="F180" s="142" t="s">
        <v>790</v>
      </c>
      <c r="I180" s="139"/>
      <c r="J180" s="139"/>
      <c r="M180" s="31"/>
      <c r="N180" s="140"/>
      <c r="X180" s="52"/>
      <c r="AT180" s="16" t="s">
        <v>145</v>
      </c>
      <c r="AU180" s="16" t="s">
        <v>83</v>
      </c>
    </row>
    <row r="181" spans="2:65" s="11" customFormat="1" ht="11.25">
      <c r="B181" s="144"/>
      <c r="D181" s="137" t="s">
        <v>149</v>
      </c>
      <c r="E181" s="145" t="s">
        <v>29</v>
      </c>
      <c r="F181" s="146" t="s">
        <v>791</v>
      </c>
      <c r="H181" s="147">
        <v>50.75</v>
      </c>
      <c r="I181" s="148"/>
      <c r="J181" s="148"/>
      <c r="M181" s="144"/>
      <c r="N181" s="149"/>
      <c r="X181" s="150"/>
      <c r="AT181" s="145" t="s">
        <v>149</v>
      </c>
      <c r="AU181" s="145" t="s">
        <v>83</v>
      </c>
      <c r="AV181" s="11" t="s">
        <v>83</v>
      </c>
      <c r="AW181" s="11" t="s">
        <v>5</v>
      </c>
      <c r="AX181" s="11" t="s">
        <v>81</v>
      </c>
      <c r="AY181" s="145" t="s">
        <v>134</v>
      </c>
    </row>
    <row r="182" spans="2:65" s="1" customFormat="1" ht="24.2" customHeight="1">
      <c r="B182" s="31"/>
      <c r="C182" s="123" t="s">
        <v>8</v>
      </c>
      <c r="D182" s="123" t="s">
        <v>138</v>
      </c>
      <c r="E182" s="124" t="s">
        <v>422</v>
      </c>
      <c r="F182" s="125" t="s">
        <v>423</v>
      </c>
      <c r="G182" s="126" t="s">
        <v>241</v>
      </c>
      <c r="H182" s="127">
        <v>3</v>
      </c>
      <c r="I182" s="128"/>
      <c r="J182" s="128"/>
      <c r="K182" s="129">
        <f>ROUND(P182*H182,2)</f>
        <v>0</v>
      </c>
      <c r="L182" s="125" t="s">
        <v>142</v>
      </c>
      <c r="M182" s="31"/>
      <c r="N182" s="130" t="s">
        <v>29</v>
      </c>
      <c r="O182" s="131" t="s">
        <v>42</v>
      </c>
      <c r="P182" s="132">
        <f>I182+J182</f>
        <v>0</v>
      </c>
      <c r="Q182" s="132">
        <f>ROUND(I182*H182,2)</f>
        <v>0</v>
      </c>
      <c r="R182" s="132">
        <f>ROUND(J182*H182,2)</f>
        <v>0</v>
      </c>
      <c r="T182" s="133">
        <f>S182*H182</f>
        <v>0</v>
      </c>
      <c r="U182" s="133">
        <v>0</v>
      </c>
      <c r="V182" s="133">
        <f>U182*H182</f>
        <v>0</v>
      </c>
      <c r="W182" s="133">
        <v>9.2499999999999995E-3</v>
      </c>
      <c r="X182" s="134">
        <f>W182*H182</f>
        <v>2.7749999999999997E-2</v>
      </c>
      <c r="AR182" s="135" t="s">
        <v>250</v>
      </c>
      <c r="AT182" s="135" t="s">
        <v>138</v>
      </c>
      <c r="AU182" s="135" t="s">
        <v>83</v>
      </c>
      <c r="AY182" s="16" t="s">
        <v>134</v>
      </c>
      <c r="BE182" s="136">
        <f>IF(O182="základní",K182,0)</f>
        <v>0</v>
      </c>
      <c r="BF182" s="136">
        <f>IF(O182="snížená",K182,0)</f>
        <v>0</v>
      </c>
      <c r="BG182" s="136">
        <f>IF(O182="zákl. přenesená",K182,0)</f>
        <v>0</v>
      </c>
      <c r="BH182" s="136">
        <f>IF(O182="sníž. přenesená",K182,0)</f>
        <v>0</v>
      </c>
      <c r="BI182" s="136">
        <f>IF(O182="nulová",K182,0)</f>
        <v>0</v>
      </c>
      <c r="BJ182" s="16" t="s">
        <v>81</v>
      </c>
      <c r="BK182" s="136">
        <f>ROUND(P182*H182,2)</f>
        <v>0</v>
      </c>
      <c r="BL182" s="16" t="s">
        <v>250</v>
      </c>
      <c r="BM182" s="135" t="s">
        <v>792</v>
      </c>
    </row>
    <row r="183" spans="2:65" s="1" customFormat="1" ht="11.25">
      <c r="B183" s="31"/>
      <c r="D183" s="137" t="s">
        <v>144</v>
      </c>
      <c r="F183" s="138" t="s">
        <v>425</v>
      </c>
      <c r="I183" s="139"/>
      <c r="J183" s="139"/>
      <c r="M183" s="31"/>
      <c r="N183" s="140"/>
      <c r="X183" s="52"/>
      <c r="AT183" s="16" t="s">
        <v>144</v>
      </c>
      <c r="AU183" s="16" t="s">
        <v>83</v>
      </c>
    </row>
    <row r="184" spans="2:65" s="1" customFormat="1" ht="11.25">
      <c r="B184" s="31"/>
      <c r="D184" s="141" t="s">
        <v>145</v>
      </c>
      <c r="F184" s="142" t="s">
        <v>426</v>
      </c>
      <c r="I184" s="139"/>
      <c r="J184" s="139"/>
      <c r="M184" s="31"/>
      <c r="N184" s="140"/>
      <c r="X184" s="52"/>
      <c r="AT184" s="16" t="s">
        <v>145</v>
      </c>
      <c r="AU184" s="16" t="s">
        <v>83</v>
      </c>
    </row>
    <row r="185" spans="2:65" s="1" customFormat="1" ht="19.5">
      <c r="B185" s="31"/>
      <c r="D185" s="137" t="s">
        <v>147</v>
      </c>
      <c r="F185" s="143" t="s">
        <v>793</v>
      </c>
      <c r="I185" s="139"/>
      <c r="J185" s="139"/>
      <c r="M185" s="31"/>
      <c r="N185" s="140"/>
      <c r="X185" s="52"/>
      <c r="AT185" s="16" t="s">
        <v>147</v>
      </c>
      <c r="AU185" s="16" t="s">
        <v>83</v>
      </c>
    </row>
    <row r="186" spans="2:65" s="11" customFormat="1" ht="11.25">
      <c r="B186" s="144"/>
      <c r="D186" s="137" t="s">
        <v>149</v>
      </c>
      <c r="E186" s="145" t="s">
        <v>29</v>
      </c>
      <c r="F186" s="146" t="s">
        <v>156</v>
      </c>
      <c r="H186" s="147">
        <v>3</v>
      </c>
      <c r="I186" s="148"/>
      <c r="J186" s="148"/>
      <c r="M186" s="144"/>
      <c r="N186" s="149"/>
      <c r="X186" s="150"/>
      <c r="AT186" s="145" t="s">
        <v>149</v>
      </c>
      <c r="AU186" s="145" t="s">
        <v>83</v>
      </c>
      <c r="AV186" s="11" t="s">
        <v>83</v>
      </c>
      <c r="AW186" s="11" t="s">
        <v>5</v>
      </c>
      <c r="AX186" s="11" t="s">
        <v>81</v>
      </c>
      <c r="AY186" s="145" t="s">
        <v>134</v>
      </c>
    </row>
    <row r="187" spans="2:65" s="10" customFormat="1" ht="22.9" customHeight="1">
      <c r="B187" s="112"/>
      <c r="D187" s="113" t="s">
        <v>72</v>
      </c>
      <c r="E187" s="158" t="s">
        <v>657</v>
      </c>
      <c r="F187" s="158" t="s">
        <v>658</v>
      </c>
      <c r="I187" s="115"/>
      <c r="J187" s="115"/>
      <c r="K187" s="159">
        <f>BK187</f>
        <v>0</v>
      </c>
      <c r="M187" s="112"/>
      <c r="N187" s="117"/>
      <c r="Q187" s="118">
        <f>SUM(Q188:Q190)</f>
        <v>0</v>
      </c>
      <c r="R187" s="118">
        <f>SUM(R188:R190)</f>
        <v>0</v>
      </c>
      <c r="T187" s="119">
        <f>SUM(T188:T190)</f>
        <v>0</v>
      </c>
      <c r="V187" s="119">
        <f>SUM(V188:V190)</f>
        <v>0</v>
      </c>
      <c r="X187" s="120">
        <f>SUM(X188:X190)</f>
        <v>0</v>
      </c>
      <c r="AR187" s="113" t="s">
        <v>81</v>
      </c>
      <c r="AT187" s="121" t="s">
        <v>72</v>
      </c>
      <c r="AU187" s="121" t="s">
        <v>81</v>
      </c>
      <c r="AY187" s="113" t="s">
        <v>134</v>
      </c>
      <c r="BK187" s="122">
        <f>SUM(BK188:BK190)</f>
        <v>0</v>
      </c>
    </row>
    <row r="188" spans="2:65" s="1" customFormat="1" ht="24.2" customHeight="1">
      <c r="B188" s="31"/>
      <c r="C188" s="123" t="s">
        <v>384</v>
      </c>
      <c r="D188" s="123" t="s">
        <v>138</v>
      </c>
      <c r="E188" s="124" t="s">
        <v>659</v>
      </c>
      <c r="F188" s="125" t="s">
        <v>660</v>
      </c>
      <c r="G188" s="126" t="s">
        <v>448</v>
      </c>
      <c r="H188" s="127">
        <v>102.77200000000001</v>
      </c>
      <c r="I188" s="128"/>
      <c r="J188" s="128"/>
      <c r="K188" s="129">
        <f>ROUND(P188*H188,2)</f>
        <v>0</v>
      </c>
      <c r="L188" s="125" t="s">
        <v>142</v>
      </c>
      <c r="M188" s="31"/>
      <c r="N188" s="130" t="s">
        <v>29</v>
      </c>
      <c r="O188" s="131" t="s">
        <v>42</v>
      </c>
      <c r="P188" s="132">
        <f>I188+J188</f>
        <v>0</v>
      </c>
      <c r="Q188" s="132">
        <f>ROUND(I188*H188,2)</f>
        <v>0</v>
      </c>
      <c r="R188" s="132">
        <f>ROUND(J188*H188,2)</f>
        <v>0</v>
      </c>
      <c r="T188" s="133">
        <f>S188*H188</f>
        <v>0</v>
      </c>
      <c r="U188" s="133">
        <v>0</v>
      </c>
      <c r="V188" s="133">
        <f>U188*H188</f>
        <v>0</v>
      </c>
      <c r="W188" s="133">
        <v>0</v>
      </c>
      <c r="X188" s="134">
        <f>W188*H188</f>
        <v>0</v>
      </c>
      <c r="AR188" s="135" t="s">
        <v>137</v>
      </c>
      <c r="AT188" s="135" t="s">
        <v>138</v>
      </c>
      <c r="AU188" s="135" t="s">
        <v>83</v>
      </c>
      <c r="AY188" s="16" t="s">
        <v>134</v>
      </c>
      <c r="BE188" s="136">
        <f>IF(O188="základní",K188,0)</f>
        <v>0</v>
      </c>
      <c r="BF188" s="136">
        <f>IF(O188="snížená",K188,0)</f>
        <v>0</v>
      </c>
      <c r="BG188" s="136">
        <f>IF(O188="zákl. přenesená",K188,0)</f>
        <v>0</v>
      </c>
      <c r="BH188" s="136">
        <f>IF(O188="sníž. přenesená",K188,0)</f>
        <v>0</v>
      </c>
      <c r="BI188" s="136">
        <f>IF(O188="nulová",K188,0)</f>
        <v>0</v>
      </c>
      <c r="BJ188" s="16" t="s">
        <v>81</v>
      </c>
      <c r="BK188" s="136">
        <f>ROUND(P188*H188,2)</f>
        <v>0</v>
      </c>
      <c r="BL188" s="16" t="s">
        <v>137</v>
      </c>
      <c r="BM188" s="135" t="s">
        <v>661</v>
      </c>
    </row>
    <row r="189" spans="2:65" s="1" customFormat="1" ht="11.25">
      <c r="B189" s="31"/>
      <c r="D189" s="137" t="s">
        <v>144</v>
      </c>
      <c r="F189" s="138" t="s">
        <v>662</v>
      </c>
      <c r="I189" s="139"/>
      <c r="J189" s="139"/>
      <c r="M189" s="31"/>
      <c r="N189" s="140"/>
      <c r="X189" s="52"/>
      <c r="AT189" s="16" t="s">
        <v>144</v>
      </c>
      <c r="AU189" s="16" t="s">
        <v>83</v>
      </c>
    </row>
    <row r="190" spans="2:65" s="1" customFormat="1" ht="11.25">
      <c r="B190" s="31"/>
      <c r="D190" s="141" t="s">
        <v>145</v>
      </c>
      <c r="F190" s="142" t="s">
        <v>663</v>
      </c>
      <c r="I190" s="139"/>
      <c r="J190" s="139"/>
      <c r="M190" s="31"/>
      <c r="N190" s="140"/>
      <c r="X190" s="52"/>
      <c r="AT190" s="16" t="s">
        <v>145</v>
      </c>
      <c r="AU190" s="16" t="s">
        <v>83</v>
      </c>
    </row>
    <row r="191" spans="2:65" s="10" customFormat="1" ht="25.9" customHeight="1">
      <c r="B191" s="112"/>
      <c r="D191" s="113" t="s">
        <v>72</v>
      </c>
      <c r="E191" s="114" t="s">
        <v>664</v>
      </c>
      <c r="F191" s="114" t="s">
        <v>665</v>
      </c>
      <c r="I191" s="115"/>
      <c r="J191" s="115"/>
      <c r="K191" s="116">
        <f>BK191</f>
        <v>0</v>
      </c>
      <c r="M191" s="112"/>
      <c r="N191" s="117"/>
      <c r="Q191" s="118">
        <f>Q192</f>
        <v>0</v>
      </c>
      <c r="R191" s="118">
        <f>R192</f>
        <v>0</v>
      </c>
      <c r="T191" s="119">
        <f>T192</f>
        <v>0</v>
      </c>
      <c r="V191" s="119">
        <f>V192</f>
        <v>0.54511599999999993</v>
      </c>
      <c r="X191" s="120">
        <f>X192</f>
        <v>0</v>
      </c>
      <c r="AR191" s="113" t="s">
        <v>83</v>
      </c>
      <c r="AT191" s="121" t="s">
        <v>72</v>
      </c>
      <c r="AU191" s="121" t="s">
        <v>73</v>
      </c>
      <c r="AY191" s="113" t="s">
        <v>134</v>
      </c>
      <c r="BK191" s="122">
        <f>BK192</f>
        <v>0</v>
      </c>
    </row>
    <row r="192" spans="2:65" s="10" customFormat="1" ht="22.9" customHeight="1">
      <c r="B192" s="112"/>
      <c r="D192" s="113" t="s">
        <v>72</v>
      </c>
      <c r="E192" s="158" t="s">
        <v>666</v>
      </c>
      <c r="F192" s="158" t="s">
        <v>667</v>
      </c>
      <c r="I192" s="115"/>
      <c r="J192" s="115"/>
      <c r="K192" s="159">
        <f>BK192</f>
        <v>0</v>
      </c>
      <c r="M192" s="112"/>
      <c r="N192" s="117"/>
      <c r="Q192" s="118">
        <f>SUM(Q193:Q199)</f>
        <v>0</v>
      </c>
      <c r="R192" s="118">
        <f>SUM(R193:R199)</f>
        <v>0</v>
      </c>
      <c r="T192" s="119">
        <f>SUM(T193:T199)</f>
        <v>0</v>
      </c>
      <c r="V192" s="119">
        <f>SUM(V193:V199)</f>
        <v>0.54511599999999993</v>
      </c>
      <c r="X192" s="120">
        <f>SUM(X193:X199)</f>
        <v>0</v>
      </c>
      <c r="AR192" s="113" t="s">
        <v>83</v>
      </c>
      <c r="AT192" s="121" t="s">
        <v>72</v>
      </c>
      <c r="AU192" s="121" t="s">
        <v>81</v>
      </c>
      <c r="AY192" s="113" t="s">
        <v>134</v>
      </c>
      <c r="BK192" s="122">
        <f>SUM(BK193:BK199)</f>
        <v>0</v>
      </c>
    </row>
    <row r="193" spans="2:65" s="1" customFormat="1" ht="24.2" customHeight="1">
      <c r="B193" s="31"/>
      <c r="C193" s="123" t="s">
        <v>394</v>
      </c>
      <c r="D193" s="123" t="s">
        <v>138</v>
      </c>
      <c r="E193" s="124" t="s">
        <v>668</v>
      </c>
      <c r="F193" s="125" t="s">
        <v>669</v>
      </c>
      <c r="G193" s="126" t="s">
        <v>241</v>
      </c>
      <c r="H193" s="127">
        <v>95.3</v>
      </c>
      <c r="I193" s="128"/>
      <c r="J193" s="128"/>
      <c r="K193" s="129">
        <f>ROUND(P193*H193,2)</f>
        <v>0</v>
      </c>
      <c r="L193" s="125" t="s">
        <v>142</v>
      </c>
      <c r="M193" s="31"/>
      <c r="N193" s="130" t="s">
        <v>29</v>
      </c>
      <c r="O193" s="131" t="s">
        <v>42</v>
      </c>
      <c r="P193" s="132">
        <f>I193+J193</f>
        <v>0</v>
      </c>
      <c r="Q193" s="132">
        <f>ROUND(I193*H193,2)</f>
        <v>0</v>
      </c>
      <c r="R193" s="132">
        <f>ROUND(J193*H193,2)</f>
        <v>0</v>
      </c>
      <c r="T193" s="133">
        <f>S193*H193</f>
        <v>0</v>
      </c>
      <c r="U193" s="133">
        <v>7.2000000000000005E-4</v>
      </c>
      <c r="V193" s="133">
        <f>U193*H193</f>
        <v>6.8615999999999996E-2</v>
      </c>
      <c r="W193" s="133">
        <v>0</v>
      </c>
      <c r="X193" s="134">
        <f>W193*H193</f>
        <v>0</v>
      </c>
      <c r="AR193" s="135" t="s">
        <v>336</v>
      </c>
      <c r="AT193" s="135" t="s">
        <v>138</v>
      </c>
      <c r="AU193" s="135" t="s">
        <v>83</v>
      </c>
      <c r="AY193" s="16" t="s">
        <v>134</v>
      </c>
      <c r="BE193" s="136">
        <f>IF(O193="základní",K193,0)</f>
        <v>0</v>
      </c>
      <c r="BF193" s="136">
        <f>IF(O193="snížená",K193,0)</f>
        <v>0</v>
      </c>
      <c r="BG193" s="136">
        <f>IF(O193="zákl. přenesená",K193,0)</f>
        <v>0</v>
      </c>
      <c r="BH193" s="136">
        <f>IF(O193="sníž. přenesená",K193,0)</f>
        <v>0</v>
      </c>
      <c r="BI193" s="136">
        <f>IF(O193="nulová",K193,0)</f>
        <v>0</v>
      </c>
      <c r="BJ193" s="16" t="s">
        <v>81</v>
      </c>
      <c r="BK193" s="136">
        <f>ROUND(P193*H193,2)</f>
        <v>0</v>
      </c>
      <c r="BL193" s="16" t="s">
        <v>336</v>
      </c>
      <c r="BM193" s="135" t="s">
        <v>794</v>
      </c>
    </row>
    <row r="194" spans="2:65" s="1" customFormat="1" ht="11.25">
      <c r="B194" s="31"/>
      <c r="D194" s="137" t="s">
        <v>144</v>
      </c>
      <c r="F194" s="138" t="s">
        <v>671</v>
      </c>
      <c r="I194" s="139"/>
      <c r="J194" s="139"/>
      <c r="M194" s="31"/>
      <c r="N194" s="140"/>
      <c r="X194" s="52"/>
      <c r="AT194" s="16" t="s">
        <v>144</v>
      </c>
      <c r="AU194" s="16" t="s">
        <v>83</v>
      </c>
    </row>
    <row r="195" spans="2:65" s="1" customFormat="1" ht="11.25">
      <c r="B195" s="31"/>
      <c r="D195" s="141" t="s">
        <v>145</v>
      </c>
      <c r="F195" s="142" t="s">
        <v>672</v>
      </c>
      <c r="I195" s="139"/>
      <c r="J195" s="139"/>
      <c r="M195" s="31"/>
      <c r="N195" s="140"/>
      <c r="X195" s="52"/>
      <c r="AT195" s="16" t="s">
        <v>145</v>
      </c>
      <c r="AU195" s="16" t="s">
        <v>83</v>
      </c>
    </row>
    <row r="196" spans="2:65" s="1" customFormat="1" ht="24.2" customHeight="1">
      <c r="B196" s="31"/>
      <c r="C196" s="173" t="s">
        <v>401</v>
      </c>
      <c r="D196" s="173" t="s">
        <v>546</v>
      </c>
      <c r="E196" s="174" t="s">
        <v>674</v>
      </c>
      <c r="F196" s="175" t="s">
        <v>675</v>
      </c>
      <c r="G196" s="176" t="s">
        <v>241</v>
      </c>
      <c r="H196" s="177">
        <v>95.3</v>
      </c>
      <c r="I196" s="178"/>
      <c r="J196" s="179"/>
      <c r="K196" s="180">
        <f>ROUND(P196*H196,2)</f>
        <v>0</v>
      </c>
      <c r="L196" s="175" t="s">
        <v>142</v>
      </c>
      <c r="M196" s="181"/>
      <c r="N196" s="182" t="s">
        <v>29</v>
      </c>
      <c r="O196" s="131" t="s">
        <v>42</v>
      </c>
      <c r="P196" s="132">
        <f>I196+J196</f>
        <v>0</v>
      </c>
      <c r="Q196" s="132">
        <f>ROUND(I196*H196,2)</f>
        <v>0</v>
      </c>
      <c r="R196" s="132">
        <f>ROUND(J196*H196,2)</f>
        <v>0</v>
      </c>
      <c r="T196" s="133">
        <f>S196*H196</f>
        <v>0</v>
      </c>
      <c r="U196" s="133">
        <v>5.0000000000000001E-3</v>
      </c>
      <c r="V196" s="133">
        <f>U196*H196</f>
        <v>0.47649999999999998</v>
      </c>
      <c r="W196" s="133">
        <v>0</v>
      </c>
      <c r="X196" s="134">
        <f>W196*H196</f>
        <v>0</v>
      </c>
      <c r="AR196" s="135" t="s">
        <v>466</v>
      </c>
      <c r="AT196" s="135" t="s">
        <v>546</v>
      </c>
      <c r="AU196" s="135" t="s">
        <v>83</v>
      </c>
      <c r="AY196" s="16" t="s">
        <v>134</v>
      </c>
      <c r="BE196" s="136">
        <f>IF(O196="základní",K196,0)</f>
        <v>0</v>
      </c>
      <c r="BF196" s="136">
        <f>IF(O196="snížená",K196,0)</f>
        <v>0</v>
      </c>
      <c r="BG196" s="136">
        <f>IF(O196="zákl. přenesená",K196,0)</f>
        <v>0</v>
      </c>
      <c r="BH196" s="136">
        <f>IF(O196="sníž. přenesená",K196,0)</f>
        <v>0</v>
      </c>
      <c r="BI196" s="136">
        <f>IF(O196="nulová",K196,0)</f>
        <v>0</v>
      </c>
      <c r="BJ196" s="16" t="s">
        <v>81</v>
      </c>
      <c r="BK196" s="136">
        <f>ROUND(P196*H196,2)</f>
        <v>0</v>
      </c>
      <c r="BL196" s="16" t="s">
        <v>336</v>
      </c>
      <c r="BM196" s="135" t="s">
        <v>795</v>
      </c>
    </row>
    <row r="197" spans="2:65" s="1" customFormat="1" ht="11.25">
      <c r="B197" s="31"/>
      <c r="D197" s="137" t="s">
        <v>144</v>
      </c>
      <c r="F197" s="138" t="s">
        <v>675</v>
      </c>
      <c r="I197" s="139"/>
      <c r="J197" s="139"/>
      <c r="M197" s="31"/>
      <c r="N197" s="140"/>
      <c r="X197" s="52"/>
      <c r="AT197" s="16" t="s">
        <v>144</v>
      </c>
      <c r="AU197" s="16" t="s">
        <v>83</v>
      </c>
    </row>
    <row r="198" spans="2:65" s="1" customFormat="1" ht="29.25">
      <c r="B198" s="31"/>
      <c r="D198" s="137" t="s">
        <v>147</v>
      </c>
      <c r="F198" s="143" t="s">
        <v>796</v>
      </c>
      <c r="I198" s="139"/>
      <c r="J198" s="139"/>
      <c r="M198" s="31"/>
      <c r="N198" s="140"/>
      <c r="X198" s="52"/>
      <c r="AT198" s="16" t="s">
        <v>147</v>
      </c>
      <c r="AU198" s="16" t="s">
        <v>83</v>
      </c>
    </row>
    <row r="199" spans="2:65" s="11" customFormat="1" ht="11.25">
      <c r="B199" s="144"/>
      <c r="D199" s="137" t="s">
        <v>149</v>
      </c>
      <c r="E199" s="145" t="s">
        <v>29</v>
      </c>
      <c r="F199" s="146" t="s">
        <v>797</v>
      </c>
      <c r="H199" s="147">
        <v>95.3</v>
      </c>
      <c r="I199" s="148"/>
      <c r="J199" s="148"/>
      <c r="M199" s="144"/>
      <c r="N199" s="149"/>
      <c r="X199" s="150"/>
      <c r="AT199" s="145" t="s">
        <v>149</v>
      </c>
      <c r="AU199" s="145" t="s">
        <v>83</v>
      </c>
      <c r="AV199" s="11" t="s">
        <v>83</v>
      </c>
      <c r="AW199" s="11" t="s">
        <v>5</v>
      </c>
      <c r="AX199" s="11" t="s">
        <v>81</v>
      </c>
      <c r="AY199" s="145" t="s">
        <v>134</v>
      </c>
    </row>
    <row r="200" spans="2:65" s="10" customFormat="1" ht="25.9" customHeight="1">
      <c r="B200" s="112"/>
      <c r="D200" s="113" t="s">
        <v>72</v>
      </c>
      <c r="E200" s="114" t="s">
        <v>81</v>
      </c>
      <c r="F200" s="114" t="s">
        <v>246</v>
      </c>
      <c r="I200" s="115"/>
      <c r="J200" s="115"/>
      <c r="K200" s="116">
        <f>BK200</f>
        <v>0</v>
      </c>
      <c r="M200" s="112"/>
      <c r="N200" s="117"/>
      <c r="Q200" s="118">
        <f>SUM(Q201:Q263)</f>
        <v>0</v>
      </c>
      <c r="R200" s="118">
        <f>SUM(R201:R263)</f>
        <v>0</v>
      </c>
      <c r="T200" s="119">
        <f>SUM(T201:T263)</f>
        <v>0</v>
      </c>
      <c r="V200" s="119">
        <f>SUM(V201:V263)</f>
        <v>3.9E-2</v>
      </c>
      <c r="X200" s="120">
        <f>SUM(X201:X263)</f>
        <v>2.1695549999999999</v>
      </c>
      <c r="AR200" s="113" t="s">
        <v>137</v>
      </c>
      <c r="AT200" s="121" t="s">
        <v>72</v>
      </c>
      <c r="AU200" s="121" t="s">
        <v>73</v>
      </c>
      <c r="AY200" s="113" t="s">
        <v>134</v>
      </c>
      <c r="BK200" s="122">
        <f>SUM(BK201:BK263)</f>
        <v>0</v>
      </c>
    </row>
    <row r="201" spans="2:65" s="1" customFormat="1" ht="24.2" customHeight="1">
      <c r="B201" s="31"/>
      <c r="C201" s="123" t="s">
        <v>408</v>
      </c>
      <c r="D201" s="123" t="s">
        <v>138</v>
      </c>
      <c r="E201" s="124" t="s">
        <v>495</v>
      </c>
      <c r="F201" s="125" t="s">
        <v>496</v>
      </c>
      <c r="G201" s="126" t="s">
        <v>273</v>
      </c>
      <c r="H201" s="127">
        <v>7.3129999999999997</v>
      </c>
      <c r="I201" s="128"/>
      <c r="J201" s="128"/>
      <c r="K201" s="129">
        <f>ROUND(P201*H201,2)</f>
        <v>0</v>
      </c>
      <c r="L201" s="125" t="s">
        <v>142</v>
      </c>
      <c r="M201" s="31"/>
      <c r="N201" s="130" t="s">
        <v>29</v>
      </c>
      <c r="O201" s="131" t="s">
        <v>42</v>
      </c>
      <c r="P201" s="132">
        <f>I201+J201</f>
        <v>0</v>
      </c>
      <c r="Q201" s="132">
        <f>ROUND(I201*H201,2)</f>
        <v>0</v>
      </c>
      <c r="R201" s="132">
        <f>ROUND(J201*H201,2)</f>
        <v>0</v>
      </c>
      <c r="T201" s="133">
        <f>S201*H201</f>
        <v>0</v>
      </c>
      <c r="U201" s="133">
        <v>0</v>
      </c>
      <c r="V201" s="133">
        <f>U201*H201</f>
        <v>0</v>
      </c>
      <c r="W201" s="133">
        <v>0.23499999999999999</v>
      </c>
      <c r="X201" s="134">
        <f>W201*H201</f>
        <v>1.7185549999999998</v>
      </c>
      <c r="AR201" s="135" t="s">
        <v>250</v>
      </c>
      <c r="AT201" s="135" t="s">
        <v>138</v>
      </c>
      <c r="AU201" s="135" t="s">
        <v>81</v>
      </c>
      <c r="AY201" s="16" t="s">
        <v>134</v>
      </c>
      <c r="BE201" s="136">
        <f>IF(O201="základní",K201,0)</f>
        <v>0</v>
      </c>
      <c r="BF201" s="136">
        <f>IF(O201="snížená",K201,0)</f>
        <v>0</v>
      </c>
      <c r="BG201" s="136">
        <f>IF(O201="zákl. přenesená",K201,0)</f>
        <v>0</v>
      </c>
      <c r="BH201" s="136">
        <f>IF(O201="sníž. přenesená",K201,0)</f>
        <v>0</v>
      </c>
      <c r="BI201" s="136">
        <f>IF(O201="nulová",K201,0)</f>
        <v>0</v>
      </c>
      <c r="BJ201" s="16" t="s">
        <v>81</v>
      </c>
      <c r="BK201" s="136">
        <f>ROUND(P201*H201,2)</f>
        <v>0</v>
      </c>
      <c r="BL201" s="16" t="s">
        <v>250</v>
      </c>
      <c r="BM201" s="135" t="s">
        <v>497</v>
      </c>
    </row>
    <row r="202" spans="2:65" s="1" customFormat="1" ht="19.5">
      <c r="B202" s="31"/>
      <c r="D202" s="137" t="s">
        <v>144</v>
      </c>
      <c r="F202" s="138" t="s">
        <v>498</v>
      </c>
      <c r="I202" s="139"/>
      <c r="J202" s="139"/>
      <c r="M202" s="31"/>
      <c r="N202" s="140"/>
      <c r="X202" s="52"/>
      <c r="AT202" s="16" t="s">
        <v>144</v>
      </c>
      <c r="AU202" s="16" t="s">
        <v>81</v>
      </c>
    </row>
    <row r="203" spans="2:65" s="1" customFormat="1" ht="11.25">
      <c r="B203" s="31"/>
      <c r="D203" s="141" t="s">
        <v>145</v>
      </c>
      <c r="F203" s="142" t="s">
        <v>499</v>
      </c>
      <c r="I203" s="139"/>
      <c r="J203" s="139"/>
      <c r="M203" s="31"/>
      <c r="N203" s="140"/>
      <c r="X203" s="52"/>
      <c r="AT203" s="16" t="s">
        <v>145</v>
      </c>
      <c r="AU203" s="16" t="s">
        <v>81</v>
      </c>
    </row>
    <row r="204" spans="2:65" s="11" customFormat="1" ht="11.25">
      <c r="B204" s="144"/>
      <c r="D204" s="137" t="s">
        <v>149</v>
      </c>
      <c r="E204" s="145" t="s">
        <v>29</v>
      </c>
      <c r="F204" s="146" t="s">
        <v>798</v>
      </c>
      <c r="H204" s="147">
        <v>7.3129999999999997</v>
      </c>
      <c r="I204" s="148"/>
      <c r="J204" s="148"/>
      <c r="M204" s="144"/>
      <c r="N204" s="149"/>
      <c r="X204" s="150"/>
      <c r="AT204" s="145" t="s">
        <v>149</v>
      </c>
      <c r="AU204" s="145" t="s">
        <v>81</v>
      </c>
      <c r="AV204" s="11" t="s">
        <v>83</v>
      </c>
      <c r="AW204" s="11" t="s">
        <v>5</v>
      </c>
      <c r="AX204" s="11" t="s">
        <v>81</v>
      </c>
      <c r="AY204" s="145" t="s">
        <v>134</v>
      </c>
    </row>
    <row r="205" spans="2:65" s="1" customFormat="1" ht="24.2" customHeight="1">
      <c r="B205" s="31"/>
      <c r="C205" s="123" t="s">
        <v>414</v>
      </c>
      <c r="D205" s="123" t="s">
        <v>138</v>
      </c>
      <c r="E205" s="124" t="s">
        <v>515</v>
      </c>
      <c r="F205" s="125" t="s">
        <v>516</v>
      </c>
      <c r="G205" s="126" t="s">
        <v>241</v>
      </c>
      <c r="H205" s="127">
        <v>2.2000000000000002</v>
      </c>
      <c r="I205" s="128"/>
      <c r="J205" s="128"/>
      <c r="K205" s="129">
        <f>ROUND(P205*H205,2)</f>
        <v>0</v>
      </c>
      <c r="L205" s="125" t="s">
        <v>142</v>
      </c>
      <c r="M205" s="31"/>
      <c r="N205" s="130" t="s">
        <v>29</v>
      </c>
      <c r="O205" s="131" t="s">
        <v>42</v>
      </c>
      <c r="P205" s="132">
        <f>I205+J205</f>
        <v>0</v>
      </c>
      <c r="Q205" s="132">
        <f>ROUND(I205*H205,2)</f>
        <v>0</v>
      </c>
      <c r="R205" s="132">
        <f>ROUND(J205*H205,2)</f>
        <v>0</v>
      </c>
      <c r="T205" s="133">
        <f>S205*H205</f>
        <v>0</v>
      </c>
      <c r="U205" s="133">
        <v>0</v>
      </c>
      <c r="V205" s="133">
        <f>U205*H205</f>
        <v>0</v>
      </c>
      <c r="W205" s="133">
        <v>0.20499999999999999</v>
      </c>
      <c r="X205" s="134">
        <f>W205*H205</f>
        <v>0.45100000000000001</v>
      </c>
      <c r="AR205" s="135" t="s">
        <v>250</v>
      </c>
      <c r="AT205" s="135" t="s">
        <v>138</v>
      </c>
      <c r="AU205" s="135" t="s">
        <v>81</v>
      </c>
      <c r="AY205" s="16" t="s">
        <v>134</v>
      </c>
      <c r="BE205" s="136">
        <f>IF(O205="základní",K205,0)</f>
        <v>0</v>
      </c>
      <c r="BF205" s="136">
        <f>IF(O205="snížená",K205,0)</f>
        <v>0</v>
      </c>
      <c r="BG205" s="136">
        <f>IF(O205="zákl. přenesená",K205,0)</f>
        <v>0</v>
      </c>
      <c r="BH205" s="136">
        <f>IF(O205="sníž. přenesená",K205,0)</f>
        <v>0</v>
      </c>
      <c r="BI205" s="136">
        <f>IF(O205="nulová",K205,0)</f>
        <v>0</v>
      </c>
      <c r="BJ205" s="16" t="s">
        <v>81</v>
      </c>
      <c r="BK205" s="136">
        <f>ROUND(P205*H205,2)</f>
        <v>0</v>
      </c>
      <c r="BL205" s="16" t="s">
        <v>250</v>
      </c>
      <c r="BM205" s="135" t="s">
        <v>517</v>
      </c>
    </row>
    <row r="206" spans="2:65" s="1" customFormat="1" ht="19.5">
      <c r="B206" s="31"/>
      <c r="D206" s="137" t="s">
        <v>144</v>
      </c>
      <c r="F206" s="138" t="s">
        <v>518</v>
      </c>
      <c r="I206" s="139"/>
      <c r="J206" s="139"/>
      <c r="M206" s="31"/>
      <c r="N206" s="140"/>
      <c r="X206" s="52"/>
      <c r="AT206" s="16" t="s">
        <v>144</v>
      </c>
      <c r="AU206" s="16" t="s">
        <v>81</v>
      </c>
    </row>
    <row r="207" spans="2:65" s="1" customFormat="1" ht="11.25">
      <c r="B207" s="31"/>
      <c r="D207" s="141" t="s">
        <v>145</v>
      </c>
      <c r="F207" s="142" t="s">
        <v>519</v>
      </c>
      <c r="I207" s="139"/>
      <c r="J207" s="139"/>
      <c r="M207" s="31"/>
      <c r="N207" s="140"/>
      <c r="X207" s="52"/>
      <c r="AT207" s="16" t="s">
        <v>145</v>
      </c>
      <c r="AU207" s="16" t="s">
        <v>81</v>
      </c>
    </row>
    <row r="208" spans="2:65" s="1" customFormat="1" ht="19.5">
      <c r="B208" s="31"/>
      <c r="D208" s="137" t="s">
        <v>147</v>
      </c>
      <c r="F208" s="143" t="s">
        <v>520</v>
      </c>
      <c r="I208" s="139"/>
      <c r="J208" s="139"/>
      <c r="M208" s="31"/>
      <c r="N208" s="140"/>
      <c r="X208" s="52"/>
      <c r="AT208" s="16" t="s">
        <v>147</v>
      </c>
      <c r="AU208" s="16" t="s">
        <v>81</v>
      </c>
    </row>
    <row r="209" spans="2:65" s="11" customFormat="1" ht="11.25">
      <c r="B209" s="144"/>
      <c r="D209" s="137" t="s">
        <v>149</v>
      </c>
      <c r="E209" s="145" t="s">
        <v>29</v>
      </c>
      <c r="F209" s="146" t="s">
        <v>799</v>
      </c>
      <c r="H209" s="147">
        <v>2.2000000000000002</v>
      </c>
      <c r="I209" s="148"/>
      <c r="J209" s="148"/>
      <c r="M209" s="144"/>
      <c r="N209" s="149"/>
      <c r="X209" s="150"/>
      <c r="AT209" s="145" t="s">
        <v>149</v>
      </c>
      <c r="AU209" s="145" t="s">
        <v>81</v>
      </c>
      <c r="AV209" s="11" t="s">
        <v>83</v>
      </c>
      <c r="AW209" s="11" t="s">
        <v>5</v>
      </c>
      <c r="AX209" s="11" t="s">
        <v>81</v>
      </c>
      <c r="AY209" s="145" t="s">
        <v>134</v>
      </c>
    </row>
    <row r="210" spans="2:65" s="1" customFormat="1" ht="24">
      <c r="B210" s="31"/>
      <c r="C210" s="123" t="s">
        <v>421</v>
      </c>
      <c r="D210" s="123" t="s">
        <v>138</v>
      </c>
      <c r="E210" s="124" t="s">
        <v>800</v>
      </c>
      <c r="F210" s="125" t="s">
        <v>801</v>
      </c>
      <c r="G210" s="126" t="s">
        <v>293</v>
      </c>
      <c r="H210" s="127">
        <v>177.99199999999999</v>
      </c>
      <c r="I210" s="128"/>
      <c r="J210" s="128"/>
      <c r="K210" s="129">
        <f>ROUND(P210*H210,2)</f>
        <v>0</v>
      </c>
      <c r="L210" s="125" t="s">
        <v>142</v>
      </c>
      <c r="M210" s="31"/>
      <c r="N210" s="130" t="s">
        <v>29</v>
      </c>
      <c r="O210" s="131" t="s">
        <v>42</v>
      </c>
      <c r="P210" s="132">
        <f>I210+J210</f>
        <v>0</v>
      </c>
      <c r="Q210" s="132">
        <f>ROUND(I210*H210,2)</f>
        <v>0</v>
      </c>
      <c r="R210" s="132">
        <f>ROUND(J210*H210,2)</f>
        <v>0</v>
      </c>
      <c r="T210" s="133">
        <f>S210*H210</f>
        <v>0</v>
      </c>
      <c r="U210" s="133">
        <v>0</v>
      </c>
      <c r="V210" s="133">
        <f>U210*H210</f>
        <v>0</v>
      </c>
      <c r="W210" s="133">
        <v>0</v>
      </c>
      <c r="X210" s="134">
        <f>W210*H210</f>
        <v>0</v>
      </c>
      <c r="AR210" s="135" t="s">
        <v>137</v>
      </c>
      <c r="AT210" s="135" t="s">
        <v>138</v>
      </c>
      <c r="AU210" s="135" t="s">
        <v>81</v>
      </c>
      <c r="AY210" s="16" t="s">
        <v>134</v>
      </c>
      <c r="BE210" s="136">
        <f>IF(O210="základní",K210,0)</f>
        <v>0</v>
      </c>
      <c r="BF210" s="136">
        <f>IF(O210="snížená",K210,0)</f>
        <v>0</v>
      </c>
      <c r="BG210" s="136">
        <f>IF(O210="zákl. přenesená",K210,0)</f>
        <v>0</v>
      </c>
      <c r="BH210" s="136">
        <f>IF(O210="sníž. přenesená",K210,0)</f>
        <v>0</v>
      </c>
      <c r="BI210" s="136">
        <f>IF(O210="nulová",K210,0)</f>
        <v>0</v>
      </c>
      <c r="BJ210" s="16" t="s">
        <v>81</v>
      </c>
      <c r="BK210" s="136">
        <f>ROUND(P210*H210,2)</f>
        <v>0</v>
      </c>
      <c r="BL210" s="16" t="s">
        <v>137</v>
      </c>
      <c r="BM210" s="135" t="s">
        <v>522</v>
      </c>
    </row>
    <row r="211" spans="2:65" s="1" customFormat="1" ht="11.25">
      <c r="B211" s="31"/>
      <c r="D211" s="137" t="s">
        <v>144</v>
      </c>
      <c r="F211" s="138" t="s">
        <v>802</v>
      </c>
      <c r="I211" s="139"/>
      <c r="J211" s="139"/>
      <c r="M211" s="31"/>
      <c r="N211" s="140"/>
      <c r="X211" s="52"/>
      <c r="AT211" s="16" t="s">
        <v>144</v>
      </c>
      <c r="AU211" s="16" t="s">
        <v>81</v>
      </c>
    </row>
    <row r="212" spans="2:65" s="1" customFormat="1" ht="11.25">
      <c r="B212" s="31"/>
      <c r="D212" s="141" t="s">
        <v>145</v>
      </c>
      <c r="F212" s="142" t="s">
        <v>803</v>
      </c>
      <c r="I212" s="139"/>
      <c r="J212" s="139"/>
      <c r="M212" s="31"/>
      <c r="N212" s="140"/>
      <c r="X212" s="52"/>
      <c r="AT212" s="16" t="s">
        <v>145</v>
      </c>
      <c r="AU212" s="16" t="s">
        <v>81</v>
      </c>
    </row>
    <row r="213" spans="2:65" s="11" customFormat="1" ht="11.25">
      <c r="B213" s="144"/>
      <c r="D213" s="137" t="s">
        <v>149</v>
      </c>
      <c r="E213" s="145" t="s">
        <v>29</v>
      </c>
      <c r="F213" s="146" t="s">
        <v>804</v>
      </c>
      <c r="H213" s="147">
        <v>2.5920000000000001</v>
      </c>
      <c r="I213" s="148"/>
      <c r="J213" s="148"/>
      <c r="M213" s="144"/>
      <c r="N213" s="149"/>
      <c r="X213" s="150"/>
      <c r="AT213" s="145" t="s">
        <v>149</v>
      </c>
      <c r="AU213" s="145" t="s">
        <v>81</v>
      </c>
      <c r="AV213" s="11" t="s">
        <v>83</v>
      </c>
      <c r="AW213" s="11" t="s">
        <v>5</v>
      </c>
      <c r="AX213" s="11" t="s">
        <v>73</v>
      </c>
      <c r="AY213" s="145" t="s">
        <v>134</v>
      </c>
    </row>
    <row r="214" spans="2:65" s="11" customFormat="1" ht="11.25">
      <c r="B214" s="144"/>
      <c r="D214" s="137" t="s">
        <v>149</v>
      </c>
      <c r="E214" s="145" t="s">
        <v>29</v>
      </c>
      <c r="F214" s="146" t="s">
        <v>805</v>
      </c>
      <c r="H214" s="147">
        <v>110.43</v>
      </c>
      <c r="I214" s="148"/>
      <c r="J214" s="148"/>
      <c r="M214" s="144"/>
      <c r="N214" s="149"/>
      <c r="X214" s="150"/>
      <c r="AT214" s="145" t="s">
        <v>149</v>
      </c>
      <c r="AU214" s="145" t="s">
        <v>81</v>
      </c>
      <c r="AV214" s="11" t="s">
        <v>83</v>
      </c>
      <c r="AW214" s="11" t="s">
        <v>5</v>
      </c>
      <c r="AX214" s="11" t="s">
        <v>73</v>
      </c>
      <c r="AY214" s="145" t="s">
        <v>134</v>
      </c>
    </row>
    <row r="215" spans="2:65" s="11" customFormat="1" ht="11.25">
      <c r="B215" s="144"/>
      <c r="D215" s="137" t="s">
        <v>149</v>
      </c>
      <c r="E215" s="145" t="s">
        <v>29</v>
      </c>
      <c r="F215" s="146" t="s">
        <v>806</v>
      </c>
      <c r="H215" s="147">
        <v>30</v>
      </c>
      <c r="I215" s="148"/>
      <c r="J215" s="148"/>
      <c r="M215" s="144"/>
      <c r="N215" s="149"/>
      <c r="X215" s="150"/>
      <c r="AT215" s="145" t="s">
        <v>149</v>
      </c>
      <c r="AU215" s="145" t="s">
        <v>81</v>
      </c>
      <c r="AV215" s="11" t="s">
        <v>83</v>
      </c>
      <c r="AW215" s="11" t="s">
        <v>5</v>
      </c>
      <c r="AX215" s="11" t="s">
        <v>73</v>
      </c>
      <c r="AY215" s="145" t="s">
        <v>134</v>
      </c>
    </row>
    <row r="216" spans="2:65" s="11" customFormat="1" ht="11.25">
      <c r="B216" s="144"/>
      <c r="D216" s="137" t="s">
        <v>149</v>
      </c>
      <c r="E216" s="145" t="s">
        <v>29</v>
      </c>
      <c r="F216" s="146" t="s">
        <v>807</v>
      </c>
      <c r="H216" s="147">
        <v>34.97</v>
      </c>
      <c r="I216" s="148"/>
      <c r="J216" s="148"/>
      <c r="M216" s="144"/>
      <c r="N216" s="149"/>
      <c r="X216" s="150"/>
      <c r="AT216" s="145" t="s">
        <v>149</v>
      </c>
      <c r="AU216" s="145" t="s">
        <v>81</v>
      </c>
      <c r="AV216" s="11" t="s">
        <v>83</v>
      </c>
      <c r="AW216" s="11" t="s">
        <v>5</v>
      </c>
      <c r="AX216" s="11" t="s">
        <v>73</v>
      </c>
      <c r="AY216" s="145" t="s">
        <v>134</v>
      </c>
    </row>
    <row r="217" spans="2:65" s="14" customFormat="1" ht="11.25">
      <c r="B217" s="166"/>
      <c r="D217" s="137" t="s">
        <v>149</v>
      </c>
      <c r="E217" s="167" t="s">
        <v>29</v>
      </c>
      <c r="F217" s="168" t="s">
        <v>302</v>
      </c>
      <c r="H217" s="169">
        <v>177.99199999999999</v>
      </c>
      <c r="I217" s="170"/>
      <c r="J217" s="170"/>
      <c r="M217" s="166"/>
      <c r="N217" s="171"/>
      <c r="X217" s="172"/>
      <c r="AT217" s="167" t="s">
        <v>149</v>
      </c>
      <c r="AU217" s="167" t="s">
        <v>81</v>
      </c>
      <c r="AV217" s="14" t="s">
        <v>137</v>
      </c>
      <c r="AW217" s="14" t="s">
        <v>5</v>
      </c>
      <c r="AX217" s="14" t="s">
        <v>81</v>
      </c>
      <c r="AY217" s="167" t="s">
        <v>134</v>
      </c>
    </row>
    <row r="218" spans="2:65" s="1" customFormat="1" ht="24">
      <c r="B218" s="31"/>
      <c r="C218" s="123" t="s">
        <v>429</v>
      </c>
      <c r="D218" s="123" t="s">
        <v>138</v>
      </c>
      <c r="E218" s="124" t="s">
        <v>349</v>
      </c>
      <c r="F218" s="125" t="s">
        <v>350</v>
      </c>
      <c r="G218" s="126" t="s">
        <v>293</v>
      </c>
      <c r="H218" s="127">
        <v>117.05500000000001</v>
      </c>
      <c r="I218" s="128"/>
      <c r="J218" s="128"/>
      <c r="K218" s="129">
        <f>ROUND(P218*H218,2)</f>
        <v>0</v>
      </c>
      <c r="L218" s="125" t="s">
        <v>142</v>
      </c>
      <c r="M218" s="31"/>
      <c r="N218" s="130" t="s">
        <v>29</v>
      </c>
      <c r="O218" s="131" t="s">
        <v>42</v>
      </c>
      <c r="P218" s="132">
        <f>I218+J218</f>
        <v>0</v>
      </c>
      <c r="Q218" s="132">
        <f>ROUND(I218*H218,2)</f>
        <v>0</v>
      </c>
      <c r="R218" s="132">
        <f>ROUND(J218*H218,2)</f>
        <v>0</v>
      </c>
      <c r="T218" s="133">
        <f>S218*H218</f>
        <v>0</v>
      </c>
      <c r="U218" s="133">
        <v>0</v>
      </c>
      <c r="V218" s="133">
        <f>U218*H218</f>
        <v>0</v>
      </c>
      <c r="W218" s="133">
        <v>0</v>
      </c>
      <c r="X218" s="134">
        <f>W218*H218</f>
        <v>0</v>
      </c>
      <c r="AR218" s="135" t="s">
        <v>137</v>
      </c>
      <c r="AT218" s="135" t="s">
        <v>138</v>
      </c>
      <c r="AU218" s="135" t="s">
        <v>81</v>
      </c>
      <c r="AY218" s="16" t="s">
        <v>134</v>
      </c>
      <c r="BE218" s="136">
        <f>IF(O218="základní",K218,0)</f>
        <v>0</v>
      </c>
      <c r="BF218" s="136">
        <f>IF(O218="snížená",K218,0)</f>
        <v>0</v>
      </c>
      <c r="BG218" s="136">
        <f>IF(O218="zákl. přenesená",K218,0)</f>
        <v>0</v>
      </c>
      <c r="BH218" s="136">
        <f>IF(O218="sníž. přenesená",K218,0)</f>
        <v>0</v>
      </c>
      <c r="BI218" s="136">
        <f>IF(O218="nulová",K218,0)</f>
        <v>0</v>
      </c>
      <c r="BJ218" s="16" t="s">
        <v>81</v>
      </c>
      <c r="BK218" s="136">
        <f>ROUND(P218*H218,2)</f>
        <v>0</v>
      </c>
      <c r="BL218" s="16" t="s">
        <v>137</v>
      </c>
      <c r="BM218" s="135" t="s">
        <v>526</v>
      </c>
    </row>
    <row r="219" spans="2:65" s="1" customFormat="1" ht="19.5">
      <c r="B219" s="31"/>
      <c r="D219" s="137" t="s">
        <v>144</v>
      </c>
      <c r="F219" s="138" t="s">
        <v>352</v>
      </c>
      <c r="I219" s="139"/>
      <c r="J219" s="139"/>
      <c r="M219" s="31"/>
      <c r="N219" s="140"/>
      <c r="X219" s="52"/>
      <c r="AT219" s="16" t="s">
        <v>144</v>
      </c>
      <c r="AU219" s="16" t="s">
        <v>81</v>
      </c>
    </row>
    <row r="220" spans="2:65" s="1" customFormat="1" ht="11.25">
      <c r="B220" s="31"/>
      <c r="D220" s="141" t="s">
        <v>145</v>
      </c>
      <c r="F220" s="142" t="s">
        <v>353</v>
      </c>
      <c r="I220" s="139"/>
      <c r="J220" s="139"/>
      <c r="M220" s="31"/>
      <c r="N220" s="140"/>
      <c r="X220" s="52"/>
      <c r="AT220" s="16" t="s">
        <v>145</v>
      </c>
      <c r="AU220" s="16" t="s">
        <v>81</v>
      </c>
    </row>
    <row r="221" spans="2:65" s="13" customFormat="1" ht="11.25">
      <c r="B221" s="160"/>
      <c r="D221" s="137" t="s">
        <v>149</v>
      </c>
      <c r="E221" s="161" t="s">
        <v>29</v>
      </c>
      <c r="F221" s="162" t="s">
        <v>808</v>
      </c>
      <c r="H221" s="161" t="s">
        <v>29</v>
      </c>
      <c r="I221" s="163"/>
      <c r="J221" s="163"/>
      <c r="M221" s="160"/>
      <c r="N221" s="164"/>
      <c r="X221" s="165"/>
      <c r="AT221" s="161" t="s">
        <v>149</v>
      </c>
      <c r="AU221" s="161" t="s">
        <v>81</v>
      </c>
      <c r="AV221" s="13" t="s">
        <v>81</v>
      </c>
      <c r="AW221" s="13" t="s">
        <v>5</v>
      </c>
      <c r="AX221" s="13" t="s">
        <v>73</v>
      </c>
      <c r="AY221" s="161" t="s">
        <v>134</v>
      </c>
    </row>
    <row r="222" spans="2:65" s="11" customFormat="1" ht="11.25">
      <c r="B222" s="144"/>
      <c r="D222" s="137" t="s">
        <v>149</v>
      </c>
      <c r="E222" s="145" t="s">
        <v>29</v>
      </c>
      <c r="F222" s="146" t="s">
        <v>809</v>
      </c>
      <c r="H222" s="147">
        <v>5.4429999999999996</v>
      </c>
      <c r="I222" s="148"/>
      <c r="J222" s="148"/>
      <c r="M222" s="144"/>
      <c r="N222" s="149"/>
      <c r="X222" s="150"/>
      <c r="AT222" s="145" t="s">
        <v>149</v>
      </c>
      <c r="AU222" s="145" t="s">
        <v>81</v>
      </c>
      <c r="AV222" s="11" t="s">
        <v>83</v>
      </c>
      <c r="AW222" s="11" t="s">
        <v>5</v>
      </c>
      <c r="AX222" s="11" t="s">
        <v>73</v>
      </c>
      <c r="AY222" s="145" t="s">
        <v>134</v>
      </c>
    </row>
    <row r="223" spans="2:65" s="11" customFormat="1" ht="11.25">
      <c r="B223" s="144"/>
      <c r="D223" s="137" t="s">
        <v>149</v>
      </c>
      <c r="E223" s="145" t="s">
        <v>29</v>
      </c>
      <c r="F223" s="146" t="s">
        <v>810</v>
      </c>
      <c r="H223" s="147">
        <v>103.29600000000001</v>
      </c>
      <c r="I223" s="148"/>
      <c r="J223" s="148"/>
      <c r="M223" s="144"/>
      <c r="N223" s="149"/>
      <c r="X223" s="150"/>
      <c r="AT223" s="145" t="s">
        <v>149</v>
      </c>
      <c r="AU223" s="145" t="s">
        <v>81</v>
      </c>
      <c r="AV223" s="11" t="s">
        <v>83</v>
      </c>
      <c r="AW223" s="11" t="s">
        <v>5</v>
      </c>
      <c r="AX223" s="11" t="s">
        <v>73</v>
      </c>
      <c r="AY223" s="145" t="s">
        <v>134</v>
      </c>
    </row>
    <row r="224" spans="2:65" s="11" customFormat="1" ht="11.25">
      <c r="B224" s="144"/>
      <c r="D224" s="137" t="s">
        <v>149</v>
      </c>
      <c r="E224" s="145" t="s">
        <v>29</v>
      </c>
      <c r="F224" s="146" t="s">
        <v>811</v>
      </c>
      <c r="H224" s="147">
        <v>8.3160000000000007</v>
      </c>
      <c r="I224" s="148"/>
      <c r="J224" s="148"/>
      <c r="M224" s="144"/>
      <c r="N224" s="149"/>
      <c r="X224" s="150"/>
      <c r="AT224" s="145" t="s">
        <v>149</v>
      </c>
      <c r="AU224" s="145" t="s">
        <v>81</v>
      </c>
      <c r="AV224" s="11" t="s">
        <v>83</v>
      </c>
      <c r="AW224" s="11" t="s">
        <v>5</v>
      </c>
      <c r="AX224" s="11" t="s">
        <v>73</v>
      </c>
      <c r="AY224" s="145" t="s">
        <v>134</v>
      </c>
    </row>
    <row r="225" spans="2:65" s="14" customFormat="1" ht="11.25">
      <c r="B225" s="166"/>
      <c r="D225" s="137" t="s">
        <v>149</v>
      </c>
      <c r="E225" s="167" t="s">
        <v>29</v>
      </c>
      <c r="F225" s="168" t="s">
        <v>302</v>
      </c>
      <c r="H225" s="169">
        <v>117.05500000000001</v>
      </c>
      <c r="I225" s="170"/>
      <c r="J225" s="170"/>
      <c r="M225" s="166"/>
      <c r="N225" s="171"/>
      <c r="X225" s="172"/>
      <c r="AT225" s="167" t="s">
        <v>149</v>
      </c>
      <c r="AU225" s="167" t="s">
        <v>81</v>
      </c>
      <c r="AV225" s="14" t="s">
        <v>137</v>
      </c>
      <c r="AW225" s="14" t="s">
        <v>5</v>
      </c>
      <c r="AX225" s="14" t="s">
        <v>81</v>
      </c>
      <c r="AY225" s="167" t="s">
        <v>134</v>
      </c>
    </row>
    <row r="226" spans="2:65" s="1" customFormat="1" ht="24">
      <c r="B226" s="31"/>
      <c r="C226" s="123" t="s">
        <v>436</v>
      </c>
      <c r="D226" s="123" t="s">
        <v>138</v>
      </c>
      <c r="E226" s="124" t="s">
        <v>361</v>
      </c>
      <c r="F226" s="125" t="s">
        <v>362</v>
      </c>
      <c r="G226" s="126" t="s">
        <v>363</v>
      </c>
      <c r="H226" s="127">
        <v>65.093999999999994</v>
      </c>
      <c r="I226" s="128"/>
      <c r="J226" s="128"/>
      <c r="K226" s="129">
        <f>ROUND(P226*H226,2)</f>
        <v>0</v>
      </c>
      <c r="L226" s="125" t="s">
        <v>142</v>
      </c>
      <c r="M226" s="31"/>
      <c r="N226" s="130" t="s">
        <v>29</v>
      </c>
      <c r="O226" s="131" t="s">
        <v>42</v>
      </c>
      <c r="P226" s="132">
        <f>I226+J226</f>
        <v>0</v>
      </c>
      <c r="Q226" s="132">
        <f>ROUND(I226*H226,2)</f>
        <v>0</v>
      </c>
      <c r="R226" s="132">
        <f>ROUND(J226*H226,2)</f>
        <v>0</v>
      </c>
      <c r="T226" s="133">
        <f>S226*H226</f>
        <v>0</v>
      </c>
      <c r="U226" s="133">
        <v>0</v>
      </c>
      <c r="V226" s="133">
        <f>U226*H226</f>
        <v>0</v>
      </c>
      <c r="W226" s="133">
        <v>0</v>
      </c>
      <c r="X226" s="134">
        <f>W226*H226</f>
        <v>0</v>
      </c>
      <c r="AR226" s="135" t="s">
        <v>137</v>
      </c>
      <c r="AT226" s="135" t="s">
        <v>138</v>
      </c>
      <c r="AU226" s="135" t="s">
        <v>81</v>
      </c>
      <c r="AY226" s="16" t="s">
        <v>134</v>
      </c>
      <c r="BE226" s="136">
        <f>IF(O226="základní",K226,0)</f>
        <v>0</v>
      </c>
      <c r="BF226" s="136">
        <f>IF(O226="snížená",K226,0)</f>
        <v>0</v>
      </c>
      <c r="BG226" s="136">
        <f>IF(O226="zákl. přenesená",K226,0)</f>
        <v>0</v>
      </c>
      <c r="BH226" s="136">
        <f>IF(O226="sníž. přenesená",K226,0)</f>
        <v>0</v>
      </c>
      <c r="BI226" s="136">
        <f>IF(O226="nulová",K226,0)</f>
        <v>0</v>
      </c>
      <c r="BJ226" s="16" t="s">
        <v>81</v>
      </c>
      <c r="BK226" s="136">
        <f>ROUND(P226*H226,2)</f>
        <v>0</v>
      </c>
      <c r="BL226" s="16" t="s">
        <v>137</v>
      </c>
      <c r="BM226" s="135" t="s">
        <v>530</v>
      </c>
    </row>
    <row r="227" spans="2:65" s="1" customFormat="1" ht="19.5">
      <c r="B227" s="31"/>
      <c r="D227" s="137" t="s">
        <v>144</v>
      </c>
      <c r="F227" s="138" t="s">
        <v>365</v>
      </c>
      <c r="I227" s="139"/>
      <c r="J227" s="139"/>
      <c r="M227" s="31"/>
      <c r="N227" s="140"/>
      <c r="X227" s="52"/>
      <c r="AT227" s="16" t="s">
        <v>144</v>
      </c>
      <c r="AU227" s="16" t="s">
        <v>81</v>
      </c>
    </row>
    <row r="228" spans="2:65" s="1" customFormat="1" ht="11.25">
      <c r="B228" s="31"/>
      <c r="D228" s="141" t="s">
        <v>145</v>
      </c>
      <c r="F228" s="142" t="s">
        <v>366</v>
      </c>
      <c r="I228" s="139"/>
      <c r="J228" s="139"/>
      <c r="M228" s="31"/>
      <c r="N228" s="140"/>
      <c r="X228" s="52"/>
      <c r="AT228" s="16" t="s">
        <v>145</v>
      </c>
      <c r="AU228" s="16" t="s">
        <v>81</v>
      </c>
    </row>
    <row r="229" spans="2:65" s="11" customFormat="1" ht="11.25">
      <c r="B229" s="144"/>
      <c r="D229" s="137" t="s">
        <v>149</v>
      </c>
      <c r="E229" s="145" t="s">
        <v>29</v>
      </c>
      <c r="F229" s="146" t="s">
        <v>812</v>
      </c>
      <c r="H229" s="147">
        <v>65.093999999999994</v>
      </c>
      <c r="I229" s="148"/>
      <c r="J229" s="148"/>
      <c r="M229" s="144"/>
      <c r="N229" s="149"/>
      <c r="X229" s="150"/>
      <c r="AT229" s="145" t="s">
        <v>149</v>
      </c>
      <c r="AU229" s="145" t="s">
        <v>81</v>
      </c>
      <c r="AV229" s="11" t="s">
        <v>83</v>
      </c>
      <c r="AW229" s="11" t="s">
        <v>5</v>
      </c>
      <c r="AX229" s="11" t="s">
        <v>81</v>
      </c>
      <c r="AY229" s="145" t="s">
        <v>134</v>
      </c>
    </row>
    <row r="230" spans="2:65" s="1" customFormat="1" ht="24.2" customHeight="1">
      <c r="B230" s="31"/>
      <c r="C230" s="123" t="s">
        <v>445</v>
      </c>
      <c r="D230" s="123" t="s">
        <v>138</v>
      </c>
      <c r="E230" s="124" t="s">
        <v>813</v>
      </c>
      <c r="F230" s="125" t="s">
        <v>814</v>
      </c>
      <c r="G230" s="126" t="s">
        <v>293</v>
      </c>
      <c r="H230" s="127">
        <v>58.527999999999999</v>
      </c>
      <c r="I230" s="128"/>
      <c r="J230" s="128"/>
      <c r="K230" s="129">
        <f>ROUND(P230*H230,2)</f>
        <v>0</v>
      </c>
      <c r="L230" s="125" t="s">
        <v>142</v>
      </c>
      <c r="M230" s="31"/>
      <c r="N230" s="130" t="s">
        <v>29</v>
      </c>
      <c r="O230" s="131" t="s">
        <v>42</v>
      </c>
      <c r="P230" s="132">
        <f>I230+J230</f>
        <v>0</v>
      </c>
      <c r="Q230" s="132">
        <f>ROUND(I230*H230,2)</f>
        <v>0</v>
      </c>
      <c r="R230" s="132">
        <f>ROUND(J230*H230,2)</f>
        <v>0</v>
      </c>
      <c r="T230" s="133">
        <f>S230*H230</f>
        <v>0</v>
      </c>
      <c r="U230" s="133">
        <v>0</v>
      </c>
      <c r="V230" s="133">
        <f>U230*H230</f>
        <v>0</v>
      </c>
      <c r="W230" s="133">
        <v>0</v>
      </c>
      <c r="X230" s="134">
        <f>W230*H230</f>
        <v>0</v>
      </c>
      <c r="AR230" s="135" t="s">
        <v>250</v>
      </c>
      <c r="AT230" s="135" t="s">
        <v>138</v>
      </c>
      <c r="AU230" s="135" t="s">
        <v>81</v>
      </c>
      <c r="AY230" s="16" t="s">
        <v>134</v>
      </c>
      <c r="BE230" s="136">
        <f>IF(O230="základní",K230,0)</f>
        <v>0</v>
      </c>
      <c r="BF230" s="136">
        <f>IF(O230="snížená",K230,0)</f>
        <v>0</v>
      </c>
      <c r="BG230" s="136">
        <f>IF(O230="zákl. přenesená",K230,0)</f>
        <v>0</v>
      </c>
      <c r="BH230" s="136">
        <f>IF(O230="sníž. přenesená",K230,0)</f>
        <v>0</v>
      </c>
      <c r="BI230" s="136">
        <f>IF(O230="nulová",K230,0)</f>
        <v>0</v>
      </c>
      <c r="BJ230" s="16" t="s">
        <v>81</v>
      </c>
      <c r="BK230" s="136">
        <f>ROUND(P230*H230,2)</f>
        <v>0</v>
      </c>
      <c r="BL230" s="16" t="s">
        <v>250</v>
      </c>
      <c r="BM230" s="135" t="s">
        <v>815</v>
      </c>
    </row>
    <row r="231" spans="2:65" s="1" customFormat="1" ht="19.5">
      <c r="B231" s="31"/>
      <c r="D231" s="137" t="s">
        <v>144</v>
      </c>
      <c r="F231" s="138" t="s">
        <v>816</v>
      </c>
      <c r="I231" s="139"/>
      <c r="J231" s="139"/>
      <c r="M231" s="31"/>
      <c r="N231" s="140"/>
      <c r="X231" s="52"/>
      <c r="AT231" s="16" t="s">
        <v>144</v>
      </c>
      <c r="AU231" s="16" t="s">
        <v>81</v>
      </c>
    </row>
    <row r="232" spans="2:65" s="1" customFormat="1" ht="11.25">
      <c r="B232" s="31"/>
      <c r="D232" s="141" t="s">
        <v>145</v>
      </c>
      <c r="F232" s="142" t="s">
        <v>817</v>
      </c>
      <c r="I232" s="139"/>
      <c r="J232" s="139"/>
      <c r="M232" s="31"/>
      <c r="N232" s="140"/>
      <c r="X232" s="52"/>
      <c r="AT232" s="16" t="s">
        <v>145</v>
      </c>
      <c r="AU232" s="16" t="s">
        <v>81</v>
      </c>
    </row>
    <row r="233" spans="2:65" s="13" customFormat="1" ht="11.25">
      <c r="B233" s="160"/>
      <c r="D233" s="137" t="s">
        <v>149</v>
      </c>
      <c r="E233" s="161" t="s">
        <v>29</v>
      </c>
      <c r="F233" s="162" t="s">
        <v>818</v>
      </c>
      <c r="H233" s="161" t="s">
        <v>29</v>
      </c>
      <c r="I233" s="163"/>
      <c r="J233" s="163"/>
      <c r="M233" s="160"/>
      <c r="N233" s="164"/>
      <c r="X233" s="165"/>
      <c r="AT233" s="161" t="s">
        <v>149</v>
      </c>
      <c r="AU233" s="161" t="s">
        <v>81</v>
      </c>
      <c r="AV233" s="13" t="s">
        <v>81</v>
      </c>
      <c r="AW233" s="13" t="s">
        <v>5</v>
      </c>
      <c r="AX233" s="13" t="s">
        <v>73</v>
      </c>
      <c r="AY233" s="161" t="s">
        <v>134</v>
      </c>
    </row>
    <row r="234" spans="2:65" s="11" customFormat="1" ht="11.25">
      <c r="B234" s="144"/>
      <c r="D234" s="137" t="s">
        <v>149</v>
      </c>
      <c r="E234" s="145" t="s">
        <v>29</v>
      </c>
      <c r="F234" s="146" t="s">
        <v>819</v>
      </c>
      <c r="H234" s="147">
        <v>2.722</v>
      </c>
      <c r="I234" s="148"/>
      <c r="J234" s="148"/>
      <c r="M234" s="144"/>
      <c r="N234" s="149"/>
      <c r="X234" s="150"/>
      <c r="AT234" s="145" t="s">
        <v>149</v>
      </c>
      <c r="AU234" s="145" t="s">
        <v>81</v>
      </c>
      <c r="AV234" s="11" t="s">
        <v>83</v>
      </c>
      <c r="AW234" s="11" t="s">
        <v>5</v>
      </c>
      <c r="AX234" s="11" t="s">
        <v>73</v>
      </c>
      <c r="AY234" s="145" t="s">
        <v>134</v>
      </c>
    </row>
    <row r="235" spans="2:65" s="11" customFormat="1" ht="11.25">
      <c r="B235" s="144"/>
      <c r="D235" s="137" t="s">
        <v>149</v>
      </c>
      <c r="E235" s="145" t="s">
        <v>29</v>
      </c>
      <c r="F235" s="146" t="s">
        <v>820</v>
      </c>
      <c r="H235" s="147">
        <v>51.648000000000003</v>
      </c>
      <c r="I235" s="148"/>
      <c r="J235" s="148"/>
      <c r="M235" s="144"/>
      <c r="N235" s="149"/>
      <c r="X235" s="150"/>
      <c r="AT235" s="145" t="s">
        <v>149</v>
      </c>
      <c r="AU235" s="145" t="s">
        <v>81</v>
      </c>
      <c r="AV235" s="11" t="s">
        <v>83</v>
      </c>
      <c r="AW235" s="11" t="s">
        <v>5</v>
      </c>
      <c r="AX235" s="11" t="s">
        <v>73</v>
      </c>
      <c r="AY235" s="145" t="s">
        <v>134</v>
      </c>
    </row>
    <row r="236" spans="2:65" s="11" customFormat="1" ht="11.25">
      <c r="B236" s="144"/>
      <c r="D236" s="137" t="s">
        <v>149</v>
      </c>
      <c r="E236" s="145" t="s">
        <v>29</v>
      </c>
      <c r="F236" s="146" t="s">
        <v>821</v>
      </c>
      <c r="H236" s="147">
        <v>4.1580000000000004</v>
      </c>
      <c r="I236" s="148"/>
      <c r="J236" s="148"/>
      <c r="M236" s="144"/>
      <c r="N236" s="149"/>
      <c r="X236" s="150"/>
      <c r="AT236" s="145" t="s">
        <v>149</v>
      </c>
      <c r="AU236" s="145" t="s">
        <v>81</v>
      </c>
      <c r="AV236" s="11" t="s">
        <v>83</v>
      </c>
      <c r="AW236" s="11" t="s">
        <v>5</v>
      </c>
      <c r="AX236" s="11" t="s">
        <v>73</v>
      </c>
      <c r="AY236" s="145" t="s">
        <v>134</v>
      </c>
    </row>
    <row r="237" spans="2:65" s="14" customFormat="1" ht="11.25">
      <c r="B237" s="166"/>
      <c r="D237" s="137" t="s">
        <v>149</v>
      </c>
      <c r="E237" s="167" t="s">
        <v>29</v>
      </c>
      <c r="F237" s="168" t="s">
        <v>302</v>
      </c>
      <c r="H237" s="169">
        <v>58.527999999999999</v>
      </c>
      <c r="I237" s="170"/>
      <c r="J237" s="170"/>
      <c r="M237" s="166"/>
      <c r="N237" s="171"/>
      <c r="X237" s="172"/>
      <c r="AT237" s="167" t="s">
        <v>149</v>
      </c>
      <c r="AU237" s="167" t="s">
        <v>81</v>
      </c>
      <c r="AV237" s="14" t="s">
        <v>137</v>
      </c>
      <c r="AW237" s="14" t="s">
        <v>5</v>
      </c>
      <c r="AX237" s="14" t="s">
        <v>81</v>
      </c>
      <c r="AY237" s="167" t="s">
        <v>134</v>
      </c>
    </row>
    <row r="238" spans="2:65" s="1" customFormat="1" ht="24.2" customHeight="1">
      <c r="B238" s="31"/>
      <c r="C238" s="123" t="s">
        <v>459</v>
      </c>
      <c r="D238" s="123" t="s">
        <v>138</v>
      </c>
      <c r="E238" s="124" t="s">
        <v>370</v>
      </c>
      <c r="F238" s="125" t="s">
        <v>371</v>
      </c>
      <c r="G238" s="126" t="s">
        <v>372</v>
      </c>
      <c r="H238" s="127">
        <v>65.093999999999994</v>
      </c>
      <c r="I238" s="128"/>
      <c r="J238" s="128"/>
      <c r="K238" s="129">
        <f>ROUND(P238*H238,2)</f>
        <v>0</v>
      </c>
      <c r="L238" s="125" t="s">
        <v>142</v>
      </c>
      <c r="M238" s="31"/>
      <c r="N238" s="130" t="s">
        <v>29</v>
      </c>
      <c r="O238" s="131" t="s">
        <v>42</v>
      </c>
      <c r="P238" s="132">
        <f>I238+J238</f>
        <v>0</v>
      </c>
      <c r="Q238" s="132">
        <f>ROUND(I238*H238,2)</f>
        <v>0</v>
      </c>
      <c r="R238" s="132">
        <f>ROUND(J238*H238,2)</f>
        <v>0</v>
      </c>
      <c r="T238" s="133">
        <f>S238*H238</f>
        <v>0</v>
      </c>
      <c r="U238" s="133">
        <v>0</v>
      </c>
      <c r="V238" s="133">
        <f>U238*H238</f>
        <v>0</v>
      </c>
      <c r="W238" s="133">
        <v>0</v>
      </c>
      <c r="X238" s="134">
        <f>W238*H238</f>
        <v>0</v>
      </c>
      <c r="AR238" s="135" t="s">
        <v>137</v>
      </c>
      <c r="AT238" s="135" t="s">
        <v>138</v>
      </c>
      <c r="AU238" s="135" t="s">
        <v>81</v>
      </c>
      <c r="AY238" s="16" t="s">
        <v>134</v>
      </c>
      <c r="BE238" s="136">
        <f>IF(O238="základní",K238,0)</f>
        <v>0</v>
      </c>
      <c r="BF238" s="136">
        <f>IF(O238="snížená",K238,0)</f>
        <v>0</v>
      </c>
      <c r="BG238" s="136">
        <f>IF(O238="zákl. přenesená",K238,0)</f>
        <v>0</v>
      </c>
      <c r="BH238" s="136">
        <f>IF(O238="sníž. přenesená",K238,0)</f>
        <v>0</v>
      </c>
      <c r="BI238" s="136">
        <f>IF(O238="nulová",K238,0)</f>
        <v>0</v>
      </c>
      <c r="BJ238" s="16" t="s">
        <v>81</v>
      </c>
      <c r="BK238" s="136">
        <f>ROUND(P238*H238,2)</f>
        <v>0</v>
      </c>
      <c r="BL238" s="16" t="s">
        <v>137</v>
      </c>
      <c r="BM238" s="135" t="s">
        <v>531</v>
      </c>
    </row>
    <row r="239" spans="2:65" s="1" customFormat="1" ht="19.5">
      <c r="B239" s="31"/>
      <c r="D239" s="137" t="s">
        <v>144</v>
      </c>
      <c r="F239" s="138" t="s">
        <v>374</v>
      </c>
      <c r="I239" s="139"/>
      <c r="J239" s="139"/>
      <c r="M239" s="31"/>
      <c r="N239" s="140"/>
      <c r="X239" s="52"/>
      <c r="AT239" s="16" t="s">
        <v>144</v>
      </c>
      <c r="AU239" s="16" t="s">
        <v>81</v>
      </c>
    </row>
    <row r="240" spans="2:65" s="1" customFormat="1" ht="11.25">
      <c r="B240" s="31"/>
      <c r="D240" s="141" t="s">
        <v>145</v>
      </c>
      <c r="F240" s="142" t="s">
        <v>375</v>
      </c>
      <c r="I240" s="139"/>
      <c r="J240" s="139"/>
      <c r="M240" s="31"/>
      <c r="N240" s="140"/>
      <c r="X240" s="52"/>
      <c r="AT240" s="16" t="s">
        <v>145</v>
      </c>
      <c r="AU240" s="16" t="s">
        <v>81</v>
      </c>
    </row>
    <row r="241" spans="2:65" s="11" customFormat="1" ht="11.25">
      <c r="B241" s="144"/>
      <c r="D241" s="137" t="s">
        <v>149</v>
      </c>
      <c r="E241" s="145" t="s">
        <v>29</v>
      </c>
      <c r="F241" s="146" t="s">
        <v>822</v>
      </c>
      <c r="H241" s="147">
        <v>65.093999999999994</v>
      </c>
      <c r="I241" s="148"/>
      <c r="J241" s="148"/>
      <c r="M241" s="144"/>
      <c r="N241" s="149"/>
      <c r="X241" s="150"/>
      <c r="AT241" s="145" t="s">
        <v>149</v>
      </c>
      <c r="AU241" s="145" t="s">
        <v>81</v>
      </c>
      <c r="AV241" s="11" t="s">
        <v>83</v>
      </c>
      <c r="AW241" s="11" t="s">
        <v>5</v>
      </c>
      <c r="AX241" s="11" t="s">
        <v>81</v>
      </c>
      <c r="AY241" s="145" t="s">
        <v>134</v>
      </c>
    </row>
    <row r="242" spans="2:65" s="1" customFormat="1" ht="24.2" customHeight="1">
      <c r="B242" s="31"/>
      <c r="C242" s="123" t="s">
        <v>466</v>
      </c>
      <c r="D242" s="123" t="s">
        <v>138</v>
      </c>
      <c r="E242" s="124" t="s">
        <v>377</v>
      </c>
      <c r="F242" s="125" t="s">
        <v>378</v>
      </c>
      <c r="G242" s="126" t="s">
        <v>363</v>
      </c>
      <c r="H242" s="127">
        <v>177.99199999999999</v>
      </c>
      <c r="I242" s="128"/>
      <c r="J242" s="128"/>
      <c r="K242" s="129">
        <f>ROUND(P242*H242,2)</f>
        <v>0</v>
      </c>
      <c r="L242" s="125" t="s">
        <v>142</v>
      </c>
      <c r="M242" s="31"/>
      <c r="N242" s="130" t="s">
        <v>29</v>
      </c>
      <c r="O242" s="131" t="s">
        <v>42</v>
      </c>
      <c r="P242" s="132">
        <f>I242+J242</f>
        <v>0</v>
      </c>
      <c r="Q242" s="132">
        <f>ROUND(I242*H242,2)</f>
        <v>0</v>
      </c>
      <c r="R242" s="132">
        <f>ROUND(J242*H242,2)</f>
        <v>0</v>
      </c>
      <c r="T242" s="133">
        <f>S242*H242</f>
        <v>0</v>
      </c>
      <c r="U242" s="133">
        <v>0</v>
      </c>
      <c r="V242" s="133">
        <f>U242*H242</f>
        <v>0</v>
      </c>
      <c r="W242" s="133">
        <v>0</v>
      </c>
      <c r="X242" s="134">
        <f>W242*H242</f>
        <v>0</v>
      </c>
      <c r="AR242" s="135" t="s">
        <v>137</v>
      </c>
      <c r="AT242" s="135" t="s">
        <v>138</v>
      </c>
      <c r="AU242" s="135" t="s">
        <v>81</v>
      </c>
      <c r="AY242" s="16" t="s">
        <v>134</v>
      </c>
      <c r="BE242" s="136">
        <f>IF(O242="základní",K242,0)</f>
        <v>0</v>
      </c>
      <c r="BF242" s="136">
        <f>IF(O242="snížená",K242,0)</f>
        <v>0</v>
      </c>
      <c r="BG242" s="136">
        <f>IF(O242="zákl. přenesená",K242,0)</f>
        <v>0</v>
      </c>
      <c r="BH242" s="136">
        <f>IF(O242="sníž. přenesená",K242,0)</f>
        <v>0</v>
      </c>
      <c r="BI242" s="136">
        <f>IF(O242="nulová",K242,0)</f>
        <v>0</v>
      </c>
      <c r="BJ242" s="16" t="s">
        <v>81</v>
      </c>
      <c r="BK242" s="136">
        <f>ROUND(P242*H242,2)</f>
        <v>0</v>
      </c>
      <c r="BL242" s="16" t="s">
        <v>137</v>
      </c>
      <c r="BM242" s="135" t="s">
        <v>532</v>
      </c>
    </row>
    <row r="243" spans="2:65" s="1" customFormat="1" ht="11.25">
      <c r="B243" s="31"/>
      <c r="D243" s="137" t="s">
        <v>144</v>
      </c>
      <c r="F243" s="138" t="s">
        <v>380</v>
      </c>
      <c r="I243" s="139"/>
      <c r="J243" s="139"/>
      <c r="M243" s="31"/>
      <c r="N243" s="140"/>
      <c r="X243" s="52"/>
      <c r="AT243" s="16" t="s">
        <v>144</v>
      </c>
      <c r="AU243" s="16" t="s">
        <v>81</v>
      </c>
    </row>
    <row r="244" spans="2:65" s="1" customFormat="1" ht="11.25">
      <c r="B244" s="31"/>
      <c r="D244" s="141" t="s">
        <v>145</v>
      </c>
      <c r="F244" s="142" t="s">
        <v>381</v>
      </c>
      <c r="I244" s="139"/>
      <c r="J244" s="139"/>
      <c r="M244" s="31"/>
      <c r="N244" s="140"/>
      <c r="X244" s="52"/>
      <c r="AT244" s="16" t="s">
        <v>145</v>
      </c>
      <c r="AU244" s="16" t="s">
        <v>81</v>
      </c>
    </row>
    <row r="245" spans="2:65" s="11" customFormat="1" ht="11.25">
      <c r="B245" s="144"/>
      <c r="D245" s="137" t="s">
        <v>149</v>
      </c>
      <c r="E245" s="145" t="s">
        <v>29</v>
      </c>
      <c r="F245" s="146" t="s">
        <v>823</v>
      </c>
      <c r="H245" s="147">
        <v>177.99199999999999</v>
      </c>
      <c r="I245" s="148"/>
      <c r="J245" s="148"/>
      <c r="M245" s="144"/>
      <c r="N245" s="149"/>
      <c r="X245" s="150"/>
      <c r="AT245" s="145" t="s">
        <v>149</v>
      </c>
      <c r="AU245" s="145" t="s">
        <v>81</v>
      </c>
      <c r="AV245" s="11" t="s">
        <v>83</v>
      </c>
      <c r="AW245" s="11" t="s">
        <v>5</v>
      </c>
      <c r="AX245" s="11" t="s">
        <v>81</v>
      </c>
      <c r="AY245" s="145" t="s">
        <v>134</v>
      </c>
    </row>
    <row r="246" spans="2:65" s="1" customFormat="1" ht="24.2" customHeight="1">
      <c r="B246" s="31"/>
      <c r="C246" s="123" t="s">
        <v>473</v>
      </c>
      <c r="D246" s="123" t="s">
        <v>138</v>
      </c>
      <c r="E246" s="124" t="s">
        <v>824</v>
      </c>
      <c r="F246" s="125" t="s">
        <v>825</v>
      </c>
      <c r="G246" s="126" t="s">
        <v>363</v>
      </c>
      <c r="H246" s="127">
        <v>58.527999999999999</v>
      </c>
      <c r="I246" s="128"/>
      <c r="J246" s="128"/>
      <c r="K246" s="129">
        <f>ROUND(P246*H246,2)</f>
        <v>0</v>
      </c>
      <c r="L246" s="125" t="s">
        <v>142</v>
      </c>
      <c r="M246" s="31"/>
      <c r="N246" s="130" t="s">
        <v>29</v>
      </c>
      <c r="O246" s="131" t="s">
        <v>42</v>
      </c>
      <c r="P246" s="132">
        <f>I246+J246</f>
        <v>0</v>
      </c>
      <c r="Q246" s="132">
        <f>ROUND(I246*H246,2)</f>
        <v>0</v>
      </c>
      <c r="R246" s="132">
        <f>ROUND(J246*H246,2)</f>
        <v>0</v>
      </c>
      <c r="T246" s="133">
        <f>S246*H246</f>
        <v>0</v>
      </c>
      <c r="U246" s="133">
        <v>0</v>
      </c>
      <c r="V246" s="133">
        <f>U246*H246</f>
        <v>0</v>
      </c>
      <c r="W246" s="133">
        <v>0</v>
      </c>
      <c r="X246" s="134">
        <f>W246*H246</f>
        <v>0</v>
      </c>
      <c r="AR246" s="135" t="s">
        <v>137</v>
      </c>
      <c r="AT246" s="135" t="s">
        <v>138</v>
      </c>
      <c r="AU246" s="135" t="s">
        <v>81</v>
      </c>
      <c r="AY246" s="16" t="s">
        <v>134</v>
      </c>
      <c r="BE246" s="136">
        <f>IF(O246="základní",K246,0)</f>
        <v>0</v>
      </c>
      <c r="BF246" s="136">
        <f>IF(O246="snížená",K246,0)</f>
        <v>0</v>
      </c>
      <c r="BG246" s="136">
        <f>IF(O246="zákl. přenesená",K246,0)</f>
        <v>0</v>
      </c>
      <c r="BH246" s="136">
        <f>IF(O246="sníž. přenesená",K246,0)</f>
        <v>0</v>
      </c>
      <c r="BI246" s="136">
        <f>IF(O246="nulová",K246,0)</f>
        <v>0</v>
      </c>
      <c r="BJ246" s="16" t="s">
        <v>81</v>
      </c>
      <c r="BK246" s="136">
        <f>ROUND(P246*H246,2)</f>
        <v>0</v>
      </c>
      <c r="BL246" s="16" t="s">
        <v>137</v>
      </c>
      <c r="BM246" s="135" t="s">
        <v>826</v>
      </c>
    </row>
    <row r="247" spans="2:65" s="1" customFormat="1" ht="19.5">
      <c r="B247" s="31"/>
      <c r="D247" s="137" t="s">
        <v>144</v>
      </c>
      <c r="F247" s="138" t="s">
        <v>827</v>
      </c>
      <c r="I247" s="139"/>
      <c r="J247" s="139"/>
      <c r="M247" s="31"/>
      <c r="N247" s="140"/>
      <c r="X247" s="52"/>
      <c r="AT247" s="16" t="s">
        <v>144</v>
      </c>
      <c r="AU247" s="16" t="s">
        <v>81</v>
      </c>
    </row>
    <row r="248" spans="2:65" s="1" customFormat="1" ht="11.25">
      <c r="B248" s="31"/>
      <c r="D248" s="141" t="s">
        <v>145</v>
      </c>
      <c r="F248" s="142" t="s">
        <v>828</v>
      </c>
      <c r="I248" s="139"/>
      <c r="J248" s="139"/>
      <c r="M248" s="31"/>
      <c r="N248" s="140"/>
      <c r="X248" s="52"/>
      <c r="AT248" s="16" t="s">
        <v>145</v>
      </c>
      <c r="AU248" s="16" t="s">
        <v>81</v>
      </c>
    </row>
    <row r="249" spans="2:65" s="1" customFormat="1" ht="19.5">
      <c r="B249" s="31"/>
      <c r="D249" s="137" t="s">
        <v>147</v>
      </c>
      <c r="F249" s="143" t="s">
        <v>829</v>
      </c>
      <c r="I249" s="139"/>
      <c r="J249" s="139"/>
      <c r="M249" s="31"/>
      <c r="N249" s="140"/>
      <c r="X249" s="52"/>
      <c r="AT249" s="16" t="s">
        <v>147</v>
      </c>
      <c r="AU249" s="16" t="s">
        <v>81</v>
      </c>
    </row>
    <row r="250" spans="2:65" s="11" customFormat="1" ht="11.25">
      <c r="B250" s="144"/>
      <c r="D250" s="137" t="s">
        <v>149</v>
      </c>
      <c r="E250" s="145" t="s">
        <v>29</v>
      </c>
      <c r="F250" s="146" t="s">
        <v>819</v>
      </c>
      <c r="H250" s="147">
        <v>2.722</v>
      </c>
      <c r="I250" s="148"/>
      <c r="J250" s="148"/>
      <c r="M250" s="144"/>
      <c r="N250" s="149"/>
      <c r="X250" s="150"/>
      <c r="AT250" s="145" t="s">
        <v>149</v>
      </c>
      <c r="AU250" s="145" t="s">
        <v>81</v>
      </c>
      <c r="AV250" s="11" t="s">
        <v>83</v>
      </c>
      <c r="AW250" s="11" t="s">
        <v>5</v>
      </c>
      <c r="AX250" s="11" t="s">
        <v>73</v>
      </c>
      <c r="AY250" s="145" t="s">
        <v>134</v>
      </c>
    </row>
    <row r="251" spans="2:65" s="11" customFormat="1" ht="11.25">
      <c r="B251" s="144"/>
      <c r="D251" s="137" t="s">
        <v>149</v>
      </c>
      <c r="E251" s="145" t="s">
        <v>29</v>
      </c>
      <c r="F251" s="146" t="s">
        <v>820</v>
      </c>
      <c r="H251" s="147">
        <v>51.648000000000003</v>
      </c>
      <c r="I251" s="148"/>
      <c r="J251" s="148"/>
      <c r="M251" s="144"/>
      <c r="N251" s="149"/>
      <c r="X251" s="150"/>
      <c r="AT251" s="145" t="s">
        <v>149</v>
      </c>
      <c r="AU251" s="145" t="s">
        <v>81</v>
      </c>
      <c r="AV251" s="11" t="s">
        <v>83</v>
      </c>
      <c r="AW251" s="11" t="s">
        <v>5</v>
      </c>
      <c r="AX251" s="11" t="s">
        <v>73</v>
      </c>
      <c r="AY251" s="145" t="s">
        <v>134</v>
      </c>
    </row>
    <row r="252" spans="2:65" s="11" customFormat="1" ht="11.25">
      <c r="B252" s="144"/>
      <c r="D252" s="137" t="s">
        <v>149</v>
      </c>
      <c r="E252" s="145" t="s">
        <v>29</v>
      </c>
      <c r="F252" s="146" t="s">
        <v>821</v>
      </c>
      <c r="H252" s="147">
        <v>4.1580000000000004</v>
      </c>
      <c r="I252" s="148"/>
      <c r="J252" s="148"/>
      <c r="M252" s="144"/>
      <c r="N252" s="149"/>
      <c r="X252" s="150"/>
      <c r="AT252" s="145" t="s">
        <v>149</v>
      </c>
      <c r="AU252" s="145" t="s">
        <v>81</v>
      </c>
      <c r="AV252" s="11" t="s">
        <v>83</v>
      </c>
      <c r="AW252" s="11" t="s">
        <v>5</v>
      </c>
      <c r="AX252" s="11" t="s">
        <v>73</v>
      </c>
      <c r="AY252" s="145" t="s">
        <v>134</v>
      </c>
    </row>
    <row r="253" spans="2:65" s="14" customFormat="1" ht="11.25">
      <c r="B253" s="166"/>
      <c r="D253" s="137" t="s">
        <v>149</v>
      </c>
      <c r="E253" s="167" t="s">
        <v>29</v>
      </c>
      <c r="F253" s="168" t="s">
        <v>302</v>
      </c>
      <c r="H253" s="169">
        <v>58.527999999999999</v>
      </c>
      <c r="I253" s="170"/>
      <c r="J253" s="170"/>
      <c r="M253" s="166"/>
      <c r="N253" s="171"/>
      <c r="X253" s="172"/>
      <c r="AT253" s="167" t="s">
        <v>149</v>
      </c>
      <c r="AU253" s="167" t="s">
        <v>81</v>
      </c>
      <c r="AV253" s="14" t="s">
        <v>137</v>
      </c>
      <c r="AW253" s="14" t="s">
        <v>5</v>
      </c>
      <c r="AX253" s="14" t="s">
        <v>81</v>
      </c>
      <c r="AY253" s="167" t="s">
        <v>134</v>
      </c>
    </row>
    <row r="254" spans="2:65" s="1" customFormat="1" ht="24.2" customHeight="1">
      <c r="B254" s="31"/>
      <c r="C254" s="123" t="s">
        <v>479</v>
      </c>
      <c r="D254" s="123" t="s">
        <v>138</v>
      </c>
      <c r="E254" s="124" t="s">
        <v>533</v>
      </c>
      <c r="F254" s="125" t="s">
        <v>534</v>
      </c>
      <c r="G254" s="126" t="s">
        <v>273</v>
      </c>
      <c r="H254" s="127">
        <v>39</v>
      </c>
      <c r="I254" s="128"/>
      <c r="J254" s="128"/>
      <c r="K254" s="129">
        <f>ROUND(P254*H254,2)</f>
        <v>0</v>
      </c>
      <c r="L254" s="125" t="s">
        <v>142</v>
      </c>
      <c r="M254" s="31"/>
      <c r="N254" s="130" t="s">
        <v>29</v>
      </c>
      <c r="O254" s="131" t="s">
        <v>42</v>
      </c>
      <c r="P254" s="132">
        <f>I254+J254</f>
        <v>0</v>
      </c>
      <c r="Q254" s="132">
        <f>ROUND(I254*H254,2)</f>
        <v>0</v>
      </c>
      <c r="R254" s="132">
        <f>ROUND(J254*H254,2)</f>
        <v>0</v>
      </c>
      <c r="T254" s="133">
        <f>S254*H254</f>
        <v>0</v>
      </c>
      <c r="U254" s="133">
        <v>0</v>
      </c>
      <c r="V254" s="133">
        <f>U254*H254</f>
        <v>0</v>
      </c>
      <c r="W254" s="133">
        <v>0</v>
      </c>
      <c r="X254" s="134">
        <f>W254*H254</f>
        <v>0</v>
      </c>
      <c r="AR254" s="135" t="s">
        <v>250</v>
      </c>
      <c r="AT254" s="135" t="s">
        <v>138</v>
      </c>
      <c r="AU254" s="135" t="s">
        <v>81</v>
      </c>
      <c r="AY254" s="16" t="s">
        <v>134</v>
      </c>
      <c r="BE254" s="136">
        <f>IF(O254="základní",K254,0)</f>
        <v>0</v>
      </c>
      <c r="BF254" s="136">
        <f>IF(O254="snížená",K254,0)</f>
        <v>0</v>
      </c>
      <c r="BG254" s="136">
        <f>IF(O254="zákl. přenesená",K254,0)</f>
        <v>0</v>
      </c>
      <c r="BH254" s="136">
        <f>IF(O254="sníž. přenesená",K254,0)</f>
        <v>0</v>
      </c>
      <c r="BI254" s="136">
        <f>IF(O254="nulová",K254,0)</f>
        <v>0</v>
      </c>
      <c r="BJ254" s="16" t="s">
        <v>81</v>
      </c>
      <c r="BK254" s="136">
        <f>ROUND(P254*H254,2)</f>
        <v>0</v>
      </c>
      <c r="BL254" s="16" t="s">
        <v>250</v>
      </c>
      <c r="BM254" s="135" t="s">
        <v>535</v>
      </c>
    </row>
    <row r="255" spans="2:65" s="1" customFormat="1" ht="11.25">
      <c r="B255" s="31"/>
      <c r="D255" s="137" t="s">
        <v>144</v>
      </c>
      <c r="F255" s="138" t="s">
        <v>536</v>
      </c>
      <c r="I255" s="139"/>
      <c r="J255" s="139"/>
      <c r="M255" s="31"/>
      <c r="N255" s="140"/>
      <c r="X255" s="52"/>
      <c r="AT255" s="16" t="s">
        <v>144</v>
      </c>
      <c r="AU255" s="16" t="s">
        <v>81</v>
      </c>
    </row>
    <row r="256" spans="2:65" s="1" customFormat="1" ht="11.25">
      <c r="B256" s="31"/>
      <c r="D256" s="141" t="s">
        <v>145</v>
      </c>
      <c r="F256" s="142" t="s">
        <v>537</v>
      </c>
      <c r="I256" s="139"/>
      <c r="J256" s="139"/>
      <c r="M256" s="31"/>
      <c r="N256" s="140"/>
      <c r="X256" s="52"/>
      <c r="AT256" s="16" t="s">
        <v>145</v>
      </c>
      <c r="AU256" s="16" t="s">
        <v>81</v>
      </c>
    </row>
    <row r="257" spans="2:65" s="11" customFormat="1" ht="11.25">
      <c r="B257" s="144"/>
      <c r="D257" s="137" t="s">
        <v>149</v>
      </c>
      <c r="E257" s="145" t="s">
        <v>29</v>
      </c>
      <c r="F257" s="146" t="s">
        <v>830</v>
      </c>
      <c r="H257" s="147">
        <v>39</v>
      </c>
      <c r="I257" s="148"/>
      <c r="J257" s="148"/>
      <c r="M257" s="144"/>
      <c r="N257" s="149"/>
      <c r="X257" s="150"/>
      <c r="AT257" s="145" t="s">
        <v>149</v>
      </c>
      <c r="AU257" s="145" t="s">
        <v>81</v>
      </c>
      <c r="AV257" s="11" t="s">
        <v>83</v>
      </c>
      <c r="AW257" s="11" t="s">
        <v>5</v>
      </c>
      <c r="AX257" s="11" t="s">
        <v>81</v>
      </c>
      <c r="AY257" s="145" t="s">
        <v>134</v>
      </c>
    </row>
    <row r="258" spans="2:65" s="1" customFormat="1" ht="24.2" customHeight="1">
      <c r="B258" s="31"/>
      <c r="C258" s="123" t="s">
        <v>683</v>
      </c>
      <c r="D258" s="123" t="s">
        <v>138</v>
      </c>
      <c r="E258" s="124" t="s">
        <v>539</v>
      </c>
      <c r="F258" s="125" t="s">
        <v>540</v>
      </c>
      <c r="G258" s="126" t="s">
        <v>541</v>
      </c>
      <c r="H258" s="127">
        <v>39</v>
      </c>
      <c r="I258" s="128"/>
      <c r="J258" s="128"/>
      <c r="K258" s="129">
        <f>ROUND(P258*H258,2)</f>
        <v>0</v>
      </c>
      <c r="L258" s="125" t="s">
        <v>142</v>
      </c>
      <c r="M258" s="31"/>
      <c r="N258" s="130" t="s">
        <v>29</v>
      </c>
      <c r="O258" s="131" t="s">
        <v>42</v>
      </c>
      <c r="P258" s="132">
        <f>I258+J258</f>
        <v>0</v>
      </c>
      <c r="Q258" s="132">
        <f>ROUND(I258*H258,2)</f>
        <v>0</v>
      </c>
      <c r="R258" s="132">
        <f>ROUND(J258*H258,2)</f>
        <v>0</v>
      </c>
      <c r="T258" s="133">
        <f>S258*H258</f>
        <v>0</v>
      </c>
      <c r="U258" s="133">
        <v>0</v>
      </c>
      <c r="V258" s="133">
        <f>U258*H258</f>
        <v>0</v>
      </c>
      <c r="W258" s="133">
        <v>0</v>
      </c>
      <c r="X258" s="134">
        <f>W258*H258</f>
        <v>0</v>
      </c>
      <c r="AR258" s="135" t="s">
        <v>137</v>
      </c>
      <c r="AT258" s="135" t="s">
        <v>138</v>
      </c>
      <c r="AU258" s="135" t="s">
        <v>81</v>
      </c>
      <c r="AY258" s="16" t="s">
        <v>134</v>
      </c>
      <c r="BE258" s="136">
        <f>IF(O258="základní",K258,0)</f>
        <v>0</v>
      </c>
      <c r="BF258" s="136">
        <f>IF(O258="snížená",K258,0)</f>
        <v>0</v>
      </c>
      <c r="BG258" s="136">
        <f>IF(O258="zákl. přenesená",K258,0)</f>
        <v>0</v>
      </c>
      <c r="BH258" s="136">
        <f>IF(O258="sníž. přenesená",K258,0)</f>
        <v>0</v>
      </c>
      <c r="BI258" s="136">
        <f>IF(O258="nulová",K258,0)</f>
        <v>0</v>
      </c>
      <c r="BJ258" s="16" t="s">
        <v>81</v>
      </c>
      <c r="BK258" s="136">
        <f>ROUND(P258*H258,2)</f>
        <v>0</v>
      </c>
      <c r="BL258" s="16" t="s">
        <v>137</v>
      </c>
      <c r="BM258" s="135" t="s">
        <v>542</v>
      </c>
    </row>
    <row r="259" spans="2:65" s="1" customFormat="1" ht="11.25">
      <c r="B259" s="31"/>
      <c r="D259" s="137" t="s">
        <v>144</v>
      </c>
      <c r="F259" s="138" t="s">
        <v>543</v>
      </c>
      <c r="I259" s="139"/>
      <c r="J259" s="139"/>
      <c r="M259" s="31"/>
      <c r="N259" s="140"/>
      <c r="X259" s="52"/>
      <c r="AT259" s="16" t="s">
        <v>144</v>
      </c>
      <c r="AU259" s="16" t="s">
        <v>81</v>
      </c>
    </row>
    <row r="260" spans="2:65" s="1" customFormat="1" ht="11.25">
      <c r="B260" s="31"/>
      <c r="D260" s="141" t="s">
        <v>145</v>
      </c>
      <c r="F260" s="142" t="s">
        <v>544</v>
      </c>
      <c r="I260" s="139"/>
      <c r="J260" s="139"/>
      <c r="M260" s="31"/>
      <c r="N260" s="140"/>
      <c r="X260" s="52"/>
      <c r="AT260" s="16" t="s">
        <v>145</v>
      </c>
      <c r="AU260" s="16" t="s">
        <v>81</v>
      </c>
    </row>
    <row r="261" spans="2:65" s="11" customFormat="1" ht="11.25">
      <c r="B261" s="144"/>
      <c r="D261" s="137" t="s">
        <v>149</v>
      </c>
      <c r="E261" s="145" t="s">
        <v>29</v>
      </c>
      <c r="F261" s="146" t="s">
        <v>830</v>
      </c>
      <c r="H261" s="147">
        <v>39</v>
      </c>
      <c r="I261" s="148"/>
      <c r="J261" s="148"/>
      <c r="M261" s="144"/>
      <c r="N261" s="149"/>
      <c r="X261" s="150"/>
      <c r="AT261" s="145" t="s">
        <v>149</v>
      </c>
      <c r="AU261" s="145" t="s">
        <v>81</v>
      </c>
      <c r="AV261" s="11" t="s">
        <v>83</v>
      </c>
      <c r="AW261" s="11" t="s">
        <v>5</v>
      </c>
      <c r="AX261" s="11" t="s">
        <v>81</v>
      </c>
      <c r="AY261" s="145" t="s">
        <v>134</v>
      </c>
    </row>
    <row r="262" spans="2:65" s="1" customFormat="1" ht="24.2" customHeight="1">
      <c r="B262" s="31"/>
      <c r="C262" s="173" t="s">
        <v>686</v>
      </c>
      <c r="D262" s="173" t="s">
        <v>546</v>
      </c>
      <c r="E262" s="174" t="s">
        <v>547</v>
      </c>
      <c r="F262" s="175" t="s">
        <v>548</v>
      </c>
      <c r="G262" s="176" t="s">
        <v>549</v>
      </c>
      <c r="H262" s="177">
        <v>39</v>
      </c>
      <c r="I262" s="178"/>
      <c r="J262" s="179"/>
      <c r="K262" s="180">
        <f>ROUND(P262*H262,2)</f>
        <v>0</v>
      </c>
      <c r="L262" s="175" t="s">
        <v>142</v>
      </c>
      <c r="M262" s="181"/>
      <c r="N262" s="182" t="s">
        <v>29</v>
      </c>
      <c r="O262" s="131" t="s">
        <v>42</v>
      </c>
      <c r="P262" s="132">
        <f>I262+J262</f>
        <v>0</v>
      </c>
      <c r="Q262" s="132">
        <f>ROUND(I262*H262,2)</f>
        <v>0</v>
      </c>
      <c r="R262" s="132">
        <f>ROUND(J262*H262,2)</f>
        <v>0</v>
      </c>
      <c r="T262" s="133">
        <f>S262*H262</f>
        <v>0</v>
      </c>
      <c r="U262" s="133">
        <v>1E-3</v>
      </c>
      <c r="V262" s="133">
        <f>U262*H262</f>
        <v>3.9E-2</v>
      </c>
      <c r="W262" s="133">
        <v>0</v>
      </c>
      <c r="X262" s="134">
        <f>W262*H262</f>
        <v>0</v>
      </c>
      <c r="AR262" s="135" t="s">
        <v>185</v>
      </c>
      <c r="AT262" s="135" t="s">
        <v>546</v>
      </c>
      <c r="AU262" s="135" t="s">
        <v>81</v>
      </c>
      <c r="AY262" s="16" t="s">
        <v>134</v>
      </c>
      <c r="BE262" s="136">
        <f>IF(O262="základní",K262,0)</f>
        <v>0</v>
      </c>
      <c r="BF262" s="136">
        <f>IF(O262="snížená",K262,0)</f>
        <v>0</v>
      </c>
      <c r="BG262" s="136">
        <f>IF(O262="zákl. přenesená",K262,0)</f>
        <v>0</v>
      </c>
      <c r="BH262" s="136">
        <f>IF(O262="sníž. přenesená",K262,0)</f>
        <v>0</v>
      </c>
      <c r="BI262" s="136">
        <f>IF(O262="nulová",K262,0)</f>
        <v>0</v>
      </c>
      <c r="BJ262" s="16" t="s">
        <v>81</v>
      </c>
      <c r="BK262" s="136">
        <f>ROUND(P262*H262,2)</f>
        <v>0</v>
      </c>
      <c r="BL262" s="16" t="s">
        <v>137</v>
      </c>
      <c r="BM262" s="135" t="s">
        <v>550</v>
      </c>
    </row>
    <row r="263" spans="2:65" s="1" customFormat="1" ht="11.25">
      <c r="B263" s="31"/>
      <c r="D263" s="137" t="s">
        <v>144</v>
      </c>
      <c r="F263" s="138" t="s">
        <v>548</v>
      </c>
      <c r="I263" s="139"/>
      <c r="J263" s="139"/>
      <c r="M263" s="31"/>
      <c r="N263" s="140"/>
      <c r="X263" s="52"/>
      <c r="AT263" s="16" t="s">
        <v>144</v>
      </c>
      <c r="AU263" s="16" t="s">
        <v>81</v>
      </c>
    </row>
    <row r="264" spans="2:65" s="10" customFormat="1" ht="25.9" customHeight="1">
      <c r="B264" s="112"/>
      <c r="D264" s="113" t="s">
        <v>72</v>
      </c>
      <c r="E264" s="114" t="s">
        <v>156</v>
      </c>
      <c r="F264" s="114" t="s">
        <v>559</v>
      </c>
      <c r="I264" s="115"/>
      <c r="J264" s="115"/>
      <c r="K264" s="116">
        <f>BK264</f>
        <v>0</v>
      </c>
      <c r="M264" s="112"/>
      <c r="N264" s="117"/>
      <c r="Q264" s="118">
        <f>SUM(Q265:Q285)</f>
        <v>0</v>
      </c>
      <c r="R264" s="118">
        <f>SUM(R265:R285)</f>
        <v>0</v>
      </c>
      <c r="T264" s="119">
        <f>SUM(T265:T285)</f>
        <v>0</v>
      </c>
      <c r="V264" s="119">
        <f>SUM(V265:V285)</f>
        <v>0</v>
      </c>
      <c r="X264" s="120">
        <f>SUM(X265:X285)</f>
        <v>0</v>
      </c>
      <c r="AR264" s="113" t="s">
        <v>137</v>
      </c>
      <c r="AT264" s="121" t="s">
        <v>72</v>
      </c>
      <c r="AU264" s="121" t="s">
        <v>73</v>
      </c>
      <c r="AY264" s="113" t="s">
        <v>134</v>
      </c>
      <c r="BK264" s="122">
        <f>SUM(BK265:BK285)</f>
        <v>0</v>
      </c>
    </row>
    <row r="265" spans="2:65" s="1" customFormat="1" ht="24">
      <c r="B265" s="31"/>
      <c r="C265" s="123" t="s">
        <v>694</v>
      </c>
      <c r="D265" s="123" t="s">
        <v>138</v>
      </c>
      <c r="E265" s="124" t="s">
        <v>831</v>
      </c>
      <c r="F265" s="125" t="s">
        <v>832</v>
      </c>
      <c r="G265" s="126" t="s">
        <v>249</v>
      </c>
      <c r="H265" s="127">
        <v>105</v>
      </c>
      <c r="I265" s="128"/>
      <c r="J265" s="128"/>
      <c r="K265" s="129">
        <f>ROUND(P265*H265,2)</f>
        <v>0</v>
      </c>
      <c r="L265" s="125" t="s">
        <v>142</v>
      </c>
      <c r="M265" s="31"/>
      <c r="N265" s="130" t="s">
        <v>29</v>
      </c>
      <c r="O265" s="131" t="s">
        <v>42</v>
      </c>
      <c r="P265" s="132">
        <f>I265+J265</f>
        <v>0</v>
      </c>
      <c r="Q265" s="132">
        <f>ROUND(I265*H265,2)</f>
        <v>0</v>
      </c>
      <c r="R265" s="132">
        <f>ROUND(J265*H265,2)</f>
        <v>0</v>
      </c>
      <c r="T265" s="133">
        <f>S265*H265</f>
        <v>0</v>
      </c>
      <c r="U265" s="133">
        <v>0</v>
      </c>
      <c r="V265" s="133">
        <f>U265*H265</f>
        <v>0</v>
      </c>
      <c r="W265" s="133">
        <v>0</v>
      </c>
      <c r="X265" s="134">
        <f>W265*H265</f>
        <v>0</v>
      </c>
      <c r="AR265" s="135" t="s">
        <v>250</v>
      </c>
      <c r="AT265" s="135" t="s">
        <v>138</v>
      </c>
      <c r="AU265" s="135" t="s">
        <v>81</v>
      </c>
      <c r="AY265" s="16" t="s">
        <v>134</v>
      </c>
      <c r="BE265" s="136">
        <f>IF(O265="základní",K265,0)</f>
        <v>0</v>
      </c>
      <c r="BF265" s="136">
        <f>IF(O265="snížená",K265,0)</f>
        <v>0</v>
      </c>
      <c r="BG265" s="136">
        <f>IF(O265="zákl. přenesená",K265,0)</f>
        <v>0</v>
      </c>
      <c r="BH265" s="136">
        <f>IF(O265="sníž. přenesená",K265,0)</f>
        <v>0</v>
      </c>
      <c r="BI265" s="136">
        <f>IF(O265="nulová",K265,0)</f>
        <v>0</v>
      </c>
      <c r="BJ265" s="16" t="s">
        <v>81</v>
      </c>
      <c r="BK265" s="136">
        <f>ROUND(P265*H265,2)</f>
        <v>0</v>
      </c>
      <c r="BL265" s="16" t="s">
        <v>250</v>
      </c>
      <c r="BM265" s="135" t="s">
        <v>833</v>
      </c>
    </row>
    <row r="266" spans="2:65" s="1" customFormat="1" ht="11.25">
      <c r="B266" s="31"/>
      <c r="D266" s="137" t="s">
        <v>144</v>
      </c>
      <c r="F266" s="138" t="s">
        <v>834</v>
      </c>
      <c r="I266" s="139"/>
      <c r="J266" s="139"/>
      <c r="M266" s="31"/>
      <c r="N266" s="140"/>
      <c r="X266" s="52"/>
      <c r="AT266" s="16" t="s">
        <v>144</v>
      </c>
      <c r="AU266" s="16" t="s">
        <v>81</v>
      </c>
    </row>
    <row r="267" spans="2:65" s="1" customFormat="1" ht="11.25">
      <c r="B267" s="31"/>
      <c r="D267" s="141" t="s">
        <v>145</v>
      </c>
      <c r="F267" s="142" t="s">
        <v>835</v>
      </c>
      <c r="I267" s="139"/>
      <c r="J267" s="139"/>
      <c r="M267" s="31"/>
      <c r="N267" s="140"/>
      <c r="X267" s="52"/>
      <c r="AT267" s="16" t="s">
        <v>145</v>
      </c>
      <c r="AU267" s="16" t="s">
        <v>81</v>
      </c>
    </row>
    <row r="268" spans="2:65" s="11" customFormat="1" ht="11.25">
      <c r="B268" s="144"/>
      <c r="D268" s="137" t="s">
        <v>149</v>
      </c>
      <c r="E268" s="145" t="s">
        <v>29</v>
      </c>
      <c r="F268" s="146" t="s">
        <v>836</v>
      </c>
      <c r="H268" s="147">
        <v>33</v>
      </c>
      <c r="I268" s="148"/>
      <c r="J268" s="148"/>
      <c r="M268" s="144"/>
      <c r="N268" s="149"/>
      <c r="X268" s="150"/>
      <c r="AT268" s="145" t="s">
        <v>149</v>
      </c>
      <c r="AU268" s="145" t="s">
        <v>81</v>
      </c>
      <c r="AV268" s="11" t="s">
        <v>83</v>
      </c>
      <c r="AW268" s="11" t="s">
        <v>5</v>
      </c>
      <c r="AX268" s="11" t="s">
        <v>73</v>
      </c>
      <c r="AY268" s="145" t="s">
        <v>134</v>
      </c>
    </row>
    <row r="269" spans="2:65" s="11" customFormat="1" ht="11.25">
      <c r="B269" s="144"/>
      <c r="D269" s="137" t="s">
        <v>149</v>
      </c>
      <c r="E269" s="145" t="s">
        <v>29</v>
      </c>
      <c r="F269" s="146" t="s">
        <v>837</v>
      </c>
      <c r="H269" s="147">
        <v>8</v>
      </c>
      <c r="I269" s="148"/>
      <c r="J269" s="148"/>
      <c r="M269" s="144"/>
      <c r="N269" s="149"/>
      <c r="X269" s="150"/>
      <c r="AT269" s="145" t="s">
        <v>149</v>
      </c>
      <c r="AU269" s="145" t="s">
        <v>81</v>
      </c>
      <c r="AV269" s="11" t="s">
        <v>83</v>
      </c>
      <c r="AW269" s="11" t="s">
        <v>5</v>
      </c>
      <c r="AX269" s="11" t="s">
        <v>73</v>
      </c>
      <c r="AY269" s="145" t="s">
        <v>134</v>
      </c>
    </row>
    <row r="270" spans="2:65" s="11" customFormat="1" ht="11.25">
      <c r="B270" s="144"/>
      <c r="D270" s="137" t="s">
        <v>149</v>
      </c>
      <c r="E270" s="145" t="s">
        <v>29</v>
      </c>
      <c r="F270" s="146" t="s">
        <v>838</v>
      </c>
      <c r="H270" s="147">
        <v>64</v>
      </c>
      <c r="I270" s="148"/>
      <c r="J270" s="148"/>
      <c r="M270" s="144"/>
      <c r="N270" s="149"/>
      <c r="X270" s="150"/>
      <c r="AT270" s="145" t="s">
        <v>149</v>
      </c>
      <c r="AU270" s="145" t="s">
        <v>81</v>
      </c>
      <c r="AV270" s="11" t="s">
        <v>83</v>
      </c>
      <c r="AW270" s="11" t="s">
        <v>5</v>
      </c>
      <c r="AX270" s="11" t="s">
        <v>73</v>
      </c>
      <c r="AY270" s="145" t="s">
        <v>134</v>
      </c>
    </row>
    <row r="271" spans="2:65" s="14" customFormat="1" ht="11.25">
      <c r="B271" s="166"/>
      <c r="D271" s="137" t="s">
        <v>149</v>
      </c>
      <c r="E271" s="167" t="s">
        <v>29</v>
      </c>
      <c r="F271" s="168" t="s">
        <v>302</v>
      </c>
      <c r="H271" s="169">
        <v>105</v>
      </c>
      <c r="I271" s="170"/>
      <c r="J271" s="170"/>
      <c r="M271" s="166"/>
      <c r="N271" s="171"/>
      <c r="X271" s="172"/>
      <c r="AT271" s="167" t="s">
        <v>149</v>
      </c>
      <c r="AU271" s="167" t="s">
        <v>81</v>
      </c>
      <c r="AV271" s="14" t="s">
        <v>137</v>
      </c>
      <c r="AW271" s="14" t="s">
        <v>5</v>
      </c>
      <c r="AX271" s="14" t="s">
        <v>81</v>
      </c>
      <c r="AY271" s="167" t="s">
        <v>134</v>
      </c>
    </row>
    <row r="272" spans="2:65" s="1" customFormat="1" ht="24.2" customHeight="1">
      <c r="B272" s="31"/>
      <c r="C272" s="173" t="s">
        <v>697</v>
      </c>
      <c r="D272" s="173" t="s">
        <v>546</v>
      </c>
      <c r="E272" s="174" t="s">
        <v>839</v>
      </c>
      <c r="F272" s="175" t="s">
        <v>840</v>
      </c>
      <c r="G272" s="176" t="s">
        <v>448</v>
      </c>
      <c r="H272" s="177">
        <v>2.2949999999999999</v>
      </c>
      <c r="I272" s="178"/>
      <c r="J272" s="179"/>
      <c r="K272" s="180">
        <f>ROUND(P272*H272,2)</f>
        <v>0</v>
      </c>
      <c r="L272" s="175" t="s">
        <v>142</v>
      </c>
      <c r="M272" s="181"/>
      <c r="N272" s="182" t="s">
        <v>29</v>
      </c>
      <c r="O272" s="131" t="s">
        <v>42</v>
      </c>
      <c r="P272" s="132">
        <f>I272+J272</f>
        <v>0</v>
      </c>
      <c r="Q272" s="132">
        <f>ROUND(I272*H272,2)</f>
        <v>0</v>
      </c>
      <c r="R272" s="132">
        <f>ROUND(J272*H272,2)</f>
        <v>0</v>
      </c>
      <c r="T272" s="133">
        <f>S272*H272</f>
        <v>0</v>
      </c>
      <c r="U272" s="133">
        <v>0</v>
      </c>
      <c r="V272" s="133">
        <f>U272*H272</f>
        <v>0</v>
      </c>
      <c r="W272" s="133">
        <v>0</v>
      </c>
      <c r="X272" s="134">
        <f>W272*H272</f>
        <v>0</v>
      </c>
      <c r="AR272" s="135" t="s">
        <v>250</v>
      </c>
      <c r="AT272" s="135" t="s">
        <v>546</v>
      </c>
      <c r="AU272" s="135" t="s">
        <v>81</v>
      </c>
      <c r="AY272" s="16" t="s">
        <v>134</v>
      </c>
      <c r="BE272" s="136">
        <f>IF(O272="základní",K272,0)</f>
        <v>0</v>
      </c>
      <c r="BF272" s="136">
        <f>IF(O272="snížená",K272,0)</f>
        <v>0</v>
      </c>
      <c r="BG272" s="136">
        <f>IF(O272="zákl. přenesená",K272,0)</f>
        <v>0</v>
      </c>
      <c r="BH272" s="136">
        <f>IF(O272="sníž. přenesená",K272,0)</f>
        <v>0</v>
      </c>
      <c r="BI272" s="136">
        <f>IF(O272="nulová",K272,0)</f>
        <v>0</v>
      </c>
      <c r="BJ272" s="16" t="s">
        <v>81</v>
      </c>
      <c r="BK272" s="136">
        <f>ROUND(P272*H272,2)</f>
        <v>0</v>
      </c>
      <c r="BL272" s="16" t="s">
        <v>250</v>
      </c>
      <c r="BM272" s="135" t="s">
        <v>841</v>
      </c>
    </row>
    <row r="273" spans="2:65" s="1" customFormat="1" ht="11.25">
      <c r="B273" s="31"/>
      <c r="D273" s="137" t="s">
        <v>144</v>
      </c>
      <c r="F273" s="138" t="s">
        <v>842</v>
      </c>
      <c r="I273" s="139"/>
      <c r="J273" s="139"/>
      <c r="M273" s="31"/>
      <c r="N273" s="140"/>
      <c r="X273" s="52"/>
      <c r="AT273" s="16" t="s">
        <v>144</v>
      </c>
      <c r="AU273" s="16" t="s">
        <v>81</v>
      </c>
    </row>
    <row r="274" spans="2:65" s="1" customFormat="1" ht="19.5">
      <c r="B274" s="31"/>
      <c r="D274" s="137" t="s">
        <v>147</v>
      </c>
      <c r="F274" s="143" t="s">
        <v>843</v>
      </c>
      <c r="I274" s="139"/>
      <c r="J274" s="139"/>
      <c r="M274" s="31"/>
      <c r="N274" s="140"/>
      <c r="X274" s="52"/>
      <c r="AT274" s="16" t="s">
        <v>147</v>
      </c>
      <c r="AU274" s="16" t="s">
        <v>81</v>
      </c>
    </row>
    <row r="275" spans="2:65" s="11" customFormat="1" ht="11.25">
      <c r="B275" s="144"/>
      <c r="D275" s="137" t="s">
        <v>149</v>
      </c>
      <c r="E275" s="145" t="s">
        <v>29</v>
      </c>
      <c r="F275" s="146" t="s">
        <v>844</v>
      </c>
      <c r="H275" s="147">
        <v>1.341</v>
      </c>
      <c r="I275" s="148"/>
      <c r="J275" s="148"/>
      <c r="M275" s="144"/>
      <c r="N275" s="149"/>
      <c r="X275" s="150"/>
      <c r="AT275" s="145" t="s">
        <v>149</v>
      </c>
      <c r="AU275" s="145" t="s">
        <v>81</v>
      </c>
      <c r="AV275" s="11" t="s">
        <v>83</v>
      </c>
      <c r="AW275" s="11" t="s">
        <v>5</v>
      </c>
      <c r="AX275" s="11" t="s">
        <v>73</v>
      </c>
      <c r="AY275" s="145" t="s">
        <v>134</v>
      </c>
    </row>
    <row r="276" spans="2:65" s="11" customFormat="1" ht="11.25">
      <c r="B276" s="144"/>
      <c r="D276" s="137" t="s">
        <v>149</v>
      </c>
      <c r="E276" s="145" t="s">
        <v>29</v>
      </c>
      <c r="F276" s="146" t="s">
        <v>845</v>
      </c>
      <c r="H276" s="147">
        <v>0.30299999999999999</v>
      </c>
      <c r="I276" s="148"/>
      <c r="J276" s="148"/>
      <c r="M276" s="144"/>
      <c r="N276" s="149"/>
      <c r="X276" s="150"/>
      <c r="AT276" s="145" t="s">
        <v>149</v>
      </c>
      <c r="AU276" s="145" t="s">
        <v>81</v>
      </c>
      <c r="AV276" s="11" t="s">
        <v>83</v>
      </c>
      <c r="AW276" s="11" t="s">
        <v>5</v>
      </c>
      <c r="AX276" s="11" t="s">
        <v>73</v>
      </c>
      <c r="AY276" s="145" t="s">
        <v>134</v>
      </c>
    </row>
    <row r="277" spans="2:65" s="11" customFormat="1" ht="11.25">
      <c r="B277" s="144"/>
      <c r="D277" s="137" t="s">
        <v>149</v>
      </c>
      <c r="E277" s="145" t="s">
        <v>29</v>
      </c>
      <c r="F277" s="146" t="s">
        <v>846</v>
      </c>
      <c r="H277" s="147">
        <v>0.65100000000000002</v>
      </c>
      <c r="I277" s="148"/>
      <c r="J277" s="148"/>
      <c r="M277" s="144"/>
      <c r="N277" s="149"/>
      <c r="X277" s="150"/>
      <c r="AT277" s="145" t="s">
        <v>149</v>
      </c>
      <c r="AU277" s="145" t="s">
        <v>81</v>
      </c>
      <c r="AV277" s="11" t="s">
        <v>83</v>
      </c>
      <c r="AW277" s="11" t="s">
        <v>5</v>
      </c>
      <c r="AX277" s="11" t="s">
        <v>73</v>
      </c>
      <c r="AY277" s="145" t="s">
        <v>134</v>
      </c>
    </row>
    <row r="278" spans="2:65" s="14" customFormat="1" ht="11.25">
      <c r="B278" s="166"/>
      <c r="D278" s="137" t="s">
        <v>149</v>
      </c>
      <c r="E278" s="167" t="s">
        <v>29</v>
      </c>
      <c r="F278" s="168" t="s">
        <v>302</v>
      </c>
      <c r="H278" s="169">
        <v>2.2949999999999999</v>
      </c>
      <c r="I278" s="170"/>
      <c r="J278" s="170"/>
      <c r="M278" s="166"/>
      <c r="N278" s="171"/>
      <c r="X278" s="172"/>
      <c r="AT278" s="167" t="s">
        <v>149</v>
      </c>
      <c r="AU278" s="167" t="s">
        <v>81</v>
      </c>
      <c r="AV278" s="14" t="s">
        <v>137</v>
      </c>
      <c r="AW278" s="14" t="s">
        <v>5</v>
      </c>
      <c r="AX278" s="14" t="s">
        <v>81</v>
      </c>
      <c r="AY278" s="167" t="s">
        <v>134</v>
      </c>
    </row>
    <row r="279" spans="2:65" s="1" customFormat="1" ht="24.2" customHeight="1">
      <c r="B279" s="31"/>
      <c r="C279" s="123" t="s">
        <v>701</v>
      </c>
      <c r="D279" s="123" t="s">
        <v>138</v>
      </c>
      <c r="E279" s="124" t="s">
        <v>847</v>
      </c>
      <c r="F279" s="125" t="s">
        <v>848</v>
      </c>
      <c r="G279" s="126" t="s">
        <v>241</v>
      </c>
      <c r="H279" s="127">
        <v>107.4</v>
      </c>
      <c r="I279" s="128"/>
      <c r="J279" s="128"/>
      <c r="K279" s="129">
        <f>ROUND(P279*H279,2)</f>
        <v>0</v>
      </c>
      <c r="L279" s="125" t="s">
        <v>142</v>
      </c>
      <c r="M279" s="31"/>
      <c r="N279" s="130" t="s">
        <v>29</v>
      </c>
      <c r="O279" s="131" t="s">
        <v>42</v>
      </c>
      <c r="P279" s="132">
        <f>I279+J279</f>
        <v>0</v>
      </c>
      <c r="Q279" s="132">
        <f>ROUND(I279*H279,2)</f>
        <v>0</v>
      </c>
      <c r="R279" s="132">
        <f>ROUND(J279*H279,2)</f>
        <v>0</v>
      </c>
      <c r="T279" s="133">
        <f>S279*H279</f>
        <v>0</v>
      </c>
      <c r="U279" s="133">
        <v>0</v>
      </c>
      <c r="V279" s="133">
        <f>U279*H279</f>
        <v>0</v>
      </c>
      <c r="W279" s="133">
        <v>0</v>
      </c>
      <c r="X279" s="134">
        <f>W279*H279</f>
        <v>0</v>
      </c>
      <c r="AR279" s="135" t="s">
        <v>250</v>
      </c>
      <c r="AT279" s="135" t="s">
        <v>138</v>
      </c>
      <c r="AU279" s="135" t="s">
        <v>81</v>
      </c>
      <c r="AY279" s="16" t="s">
        <v>134</v>
      </c>
      <c r="BE279" s="136">
        <f>IF(O279="základní",K279,0)</f>
        <v>0</v>
      </c>
      <c r="BF279" s="136">
        <f>IF(O279="snížená",K279,0)</f>
        <v>0</v>
      </c>
      <c r="BG279" s="136">
        <f>IF(O279="zákl. přenesená",K279,0)</f>
        <v>0</v>
      </c>
      <c r="BH279" s="136">
        <f>IF(O279="sníž. přenesená",K279,0)</f>
        <v>0</v>
      </c>
      <c r="BI279" s="136">
        <f>IF(O279="nulová",K279,0)</f>
        <v>0</v>
      </c>
      <c r="BJ279" s="16" t="s">
        <v>81</v>
      </c>
      <c r="BK279" s="136">
        <f>ROUND(P279*H279,2)</f>
        <v>0</v>
      </c>
      <c r="BL279" s="16" t="s">
        <v>250</v>
      </c>
      <c r="BM279" s="135" t="s">
        <v>849</v>
      </c>
    </row>
    <row r="280" spans="2:65" s="1" customFormat="1" ht="11.25">
      <c r="B280" s="31"/>
      <c r="D280" s="137" t="s">
        <v>144</v>
      </c>
      <c r="F280" s="138" t="s">
        <v>850</v>
      </c>
      <c r="I280" s="139"/>
      <c r="J280" s="139"/>
      <c r="M280" s="31"/>
      <c r="N280" s="140"/>
      <c r="X280" s="52"/>
      <c r="AT280" s="16" t="s">
        <v>144</v>
      </c>
      <c r="AU280" s="16" t="s">
        <v>81</v>
      </c>
    </row>
    <row r="281" spans="2:65" s="1" customFormat="1" ht="11.25">
      <c r="B281" s="31"/>
      <c r="D281" s="141" t="s">
        <v>145</v>
      </c>
      <c r="F281" s="142" t="s">
        <v>851</v>
      </c>
      <c r="I281" s="139"/>
      <c r="J281" s="139"/>
      <c r="M281" s="31"/>
      <c r="N281" s="140"/>
      <c r="X281" s="52"/>
      <c r="AT281" s="16" t="s">
        <v>145</v>
      </c>
      <c r="AU281" s="16" t="s">
        <v>81</v>
      </c>
    </row>
    <row r="282" spans="2:65" s="1" customFormat="1" ht="24.2" customHeight="1">
      <c r="B282" s="31"/>
      <c r="C282" s="173" t="s">
        <v>852</v>
      </c>
      <c r="D282" s="173" t="s">
        <v>546</v>
      </c>
      <c r="E282" s="174" t="s">
        <v>853</v>
      </c>
      <c r="F282" s="175" t="s">
        <v>854</v>
      </c>
      <c r="G282" s="176" t="s">
        <v>273</v>
      </c>
      <c r="H282" s="177">
        <v>177.375</v>
      </c>
      <c r="I282" s="178"/>
      <c r="J282" s="179"/>
      <c r="K282" s="180">
        <f>ROUND(P282*H282,2)</f>
        <v>0</v>
      </c>
      <c r="L282" s="175" t="s">
        <v>142</v>
      </c>
      <c r="M282" s="181"/>
      <c r="N282" s="182" t="s">
        <v>29</v>
      </c>
      <c r="O282" s="131" t="s">
        <v>42</v>
      </c>
      <c r="P282" s="132">
        <f>I282+J282</f>
        <v>0</v>
      </c>
      <c r="Q282" s="132">
        <f>ROUND(I282*H282,2)</f>
        <v>0</v>
      </c>
      <c r="R282" s="132">
        <f>ROUND(J282*H282,2)</f>
        <v>0</v>
      </c>
      <c r="T282" s="133">
        <f>S282*H282</f>
        <v>0</v>
      </c>
      <c r="U282" s="133">
        <v>0</v>
      </c>
      <c r="V282" s="133">
        <f>U282*H282</f>
        <v>0</v>
      </c>
      <c r="W282" s="133">
        <v>0</v>
      </c>
      <c r="X282" s="134">
        <f>W282*H282</f>
        <v>0</v>
      </c>
      <c r="AR282" s="135" t="s">
        <v>250</v>
      </c>
      <c r="AT282" s="135" t="s">
        <v>546</v>
      </c>
      <c r="AU282" s="135" t="s">
        <v>81</v>
      </c>
      <c r="AY282" s="16" t="s">
        <v>134</v>
      </c>
      <c r="BE282" s="136">
        <f>IF(O282="základní",K282,0)</f>
        <v>0</v>
      </c>
      <c r="BF282" s="136">
        <f>IF(O282="snížená",K282,0)</f>
        <v>0</v>
      </c>
      <c r="BG282" s="136">
        <f>IF(O282="zákl. přenesená",K282,0)</f>
        <v>0</v>
      </c>
      <c r="BH282" s="136">
        <f>IF(O282="sníž. přenesená",K282,0)</f>
        <v>0</v>
      </c>
      <c r="BI282" s="136">
        <f>IF(O282="nulová",K282,0)</f>
        <v>0</v>
      </c>
      <c r="BJ282" s="16" t="s">
        <v>81</v>
      </c>
      <c r="BK282" s="136">
        <f>ROUND(P282*H282,2)</f>
        <v>0</v>
      </c>
      <c r="BL282" s="16" t="s">
        <v>250</v>
      </c>
      <c r="BM282" s="135" t="s">
        <v>855</v>
      </c>
    </row>
    <row r="283" spans="2:65" s="1" customFormat="1" ht="11.25">
      <c r="B283" s="31"/>
      <c r="D283" s="137" t="s">
        <v>144</v>
      </c>
      <c r="F283" s="138" t="s">
        <v>856</v>
      </c>
      <c r="I283" s="139"/>
      <c r="J283" s="139"/>
      <c r="M283" s="31"/>
      <c r="N283" s="140"/>
      <c r="X283" s="52"/>
      <c r="AT283" s="16" t="s">
        <v>144</v>
      </c>
      <c r="AU283" s="16" t="s">
        <v>81</v>
      </c>
    </row>
    <row r="284" spans="2:65" s="1" customFormat="1" ht="19.5">
      <c r="B284" s="31"/>
      <c r="D284" s="137" t="s">
        <v>147</v>
      </c>
      <c r="F284" s="143" t="s">
        <v>857</v>
      </c>
      <c r="I284" s="139"/>
      <c r="J284" s="139"/>
      <c r="M284" s="31"/>
      <c r="N284" s="140"/>
      <c r="X284" s="52"/>
      <c r="AT284" s="16" t="s">
        <v>147</v>
      </c>
      <c r="AU284" s="16" t="s">
        <v>81</v>
      </c>
    </row>
    <row r="285" spans="2:65" s="11" customFormat="1" ht="11.25">
      <c r="B285" s="144"/>
      <c r="D285" s="137" t="s">
        <v>149</v>
      </c>
      <c r="E285" s="145" t="s">
        <v>29</v>
      </c>
      <c r="F285" s="146" t="s">
        <v>858</v>
      </c>
      <c r="H285" s="147">
        <v>177.375</v>
      </c>
      <c r="I285" s="148"/>
      <c r="J285" s="148"/>
      <c r="M285" s="144"/>
      <c r="N285" s="149"/>
      <c r="X285" s="150"/>
      <c r="AT285" s="145" t="s">
        <v>149</v>
      </c>
      <c r="AU285" s="145" t="s">
        <v>81</v>
      </c>
      <c r="AV285" s="11" t="s">
        <v>83</v>
      </c>
      <c r="AW285" s="11" t="s">
        <v>5</v>
      </c>
      <c r="AX285" s="11" t="s">
        <v>81</v>
      </c>
      <c r="AY285" s="145" t="s">
        <v>134</v>
      </c>
    </row>
    <row r="286" spans="2:65" s="10" customFormat="1" ht="25.9" customHeight="1">
      <c r="B286" s="112"/>
      <c r="D286" s="113" t="s">
        <v>72</v>
      </c>
      <c r="E286" s="114" t="s">
        <v>859</v>
      </c>
      <c r="F286" s="114" t="s">
        <v>860</v>
      </c>
      <c r="I286" s="115"/>
      <c r="J286" s="115"/>
      <c r="K286" s="116">
        <f>BK286</f>
        <v>0</v>
      </c>
      <c r="M286" s="112"/>
      <c r="N286" s="117"/>
      <c r="Q286" s="118">
        <f>SUM(Q287:Q308)</f>
        <v>0</v>
      </c>
      <c r="R286" s="118">
        <f>SUM(R287:R308)</f>
        <v>0</v>
      </c>
      <c r="T286" s="119">
        <f>SUM(T287:T308)</f>
        <v>0</v>
      </c>
      <c r="V286" s="119">
        <f>SUM(V287:V308)</f>
        <v>1.5671169999999999</v>
      </c>
      <c r="X286" s="120">
        <f>SUM(X287:X308)</f>
        <v>0</v>
      </c>
      <c r="AR286" s="113" t="s">
        <v>137</v>
      </c>
      <c r="AT286" s="121" t="s">
        <v>72</v>
      </c>
      <c r="AU286" s="121" t="s">
        <v>73</v>
      </c>
      <c r="AY286" s="113" t="s">
        <v>134</v>
      </c>
      <c r="BK286" s="122">
        <f>SUM(BK287:BK308)</f>
        <v>0</v>
      </c>
    </row>
    <row r="287" spans="2:65" s="1" customFormat="1" ht="24.2" customHeight="1">
      <c r="B287" s="31"/>
      <c r="C287" s="123" t="s">
        <v>861</v>
      </c>
      <c r="D287" s="123" t="s">
        <v>138</v>
      </c>
      <c r="E287" s="124" t="s">
        <v>862</v>
      </c>
      <c r="F287" s="125" t="s">
        <v>863</v>
      </c>
      <c r="G287" s="126" t="s">
        <v>541</v>
      </c>
      <c r="H287" s="127">
        <v>142.97499999999999</v>
      </c>
      <c r="I287" s="128"/>
      <c r="J287" s="128"/>
      <c r="K287" s="129">
        <f>ROUND(P287*H287,2)</f>
        <v>0</v>
      </c>
      <c r="L287" s="125" t="s">
        <v>142</v>
      </c>
      <c r="M287" s="31"/>
      <c r="N287" s="130" t="s">
        <v>29</v>
      </c>
      <c r="O287" s="131" t="s">
        <v>42</v>
      </c>
      <c r="P287" s="132">
        <f>I287+J287</f>
        <v>0</v>
      </c>
      <c r="Q287" s="132">
        <f>ROUND(I287*H287,2)</f>
        <v>0</v>
      </c>
      <c r="R287" s="132">
        <f>ROUND(J287*H287,2)</f>
        <v>0</v>
      </c>
      <c r="T287" s="133">
        <f>S287*H287</f>
        <v>0</v>
      </c>
      <c r="U287" s="133">
        <v>0</v>
      </c>
      <c r="V287" s="133">
        <f>U287*H287</f>
        <v>0</v>
      </c>
      <c r="W287" s="133">
        <v>0</v>
      </c>
      <c r="X287" s="134">
        <f>W287*H287</f>
        <v>0</v>
      </c>
      <c r="AR287" s="135" t="s">
        <v>250</v>
      </c>
      <c r="AT287" s="135" t="s">
        <v>138</v>
      </c>
      <c r="AU287" s="135" t="s">
        <v>81</v>
      </c>
      <c r="AY287" s="16" t="s">
        <v>134</v>
      </c>
      <c r="BE287" s="136">
        <f>IF(O287="základní",K287,0)</f>
        <v>0</v>
      </c>
      <c r="BF287" s="136">
        <f>IF(O287="snížená",K287,0)</f>
        <v>0</v>
      </c>
      <c r="BG287" s="136">
        <f>IF(O287="zákl. přenesená",K287,0)</f>
        <v>0</v>
      </c>
      <c r="BH287" s="136">
        <f>IF(O287="sníž. přenesená",K287,0)</f>
        <v>0</v>
      </c>
      <c r="BI287" s="136">
        <f>IF(O287="nulová",K287,0)</f>
        <v>0</v>
      </c>
      <c r="BJ287" s="16" t="s">
        <v>81</v>
      </c>
      <c r="BK287" s="136">
        <f>ROUND(P287*H287,2)</f>
        <v>0</v>
      </c>
      <c r="BL287" s="16" t="s">
        <v>250</v>
      </c>
      <c r="BM287" s="135" t="s">
        <v>864</v>
      </c>
    </row>
    <row r="288" spans="2:65" s="1" customFormat="1" ht="11.25">
      <c r="B288" s="31"/>
      <c r="D288" s="137" t="s">
        <v>144</v>
      </c>
      <c r="F288" s="138" t="s">
        <v>865</v>
      </c>
      <c r="I288" s="139"/>
      <c r="J288" s="139"/>
      <c r="M288" s="31"/>
      <c r="N288" s="140"/>
      <c r="X288" s="52"/>
      <c r="AT288" s="16" t="s">
        <v>144</v>
      </c>
      <c r="AU288" s="16" t="s">
        <v>81</v>
      </c>
    </row>
    <row r="289" spans="2:65" s="1" customFormat="1" ht="11.25">
      <c r="B289" s="31"/>
      <c r="D289" s="141" t="s">
        <v>145</v>
      </c>
      <c r="F289" s="142" t="s">
        <v>866</v>
      </c>
      <c r="I289" s="139"/>
      <c r="J289" s="139"/>
      <c r="M289" s="31"/>
      <c r="N289" s="140"/>
      <c r="X289" s="52"/>
      <c r="AT289" s="16" t="s">
        <v>145</v>
      </c>
      <c r="AU289" s="16" t="s">
        <v>81</v>
      </c>
    </row>
    <row r="290" spans="2:65" s="11" customFormat="1" ht="11.25">
      <c r="B290" s="144"/>
      <c r="D290" s="137" t="s">
        <v>149</v>
      </c>
      <c r="E290" s="145" t="s">
        <v>29</v>
      </c>
      <c r="F290" s="146" t="s">
        <v>867</v>
      </c>
      <c r="H290" s="147">
        <v>142.97499999999999</v>
      </c>
      <c r="I290" s="148"/>
      <c r="J290" s="148"/>
      <c r="M290" s="144"/>
      <c r="N290" s="149"/>
      <c r="X290" s="150"/>
      <c r="AT290" s="145" t="s">
        <v>149</v>
      </c>
      <c r="AU290" s="145" t="s">
        <v>81</v>
      </c>
      <c r="AV290" s="11" t="s">
        <v>83</v>
      </c>
      <c r="AW290" s="11" t="s">
        <v>5</v>
      </c>
      <c r="AX290" s="11" t="s">
        <v>81</v>
      </c>
      <c r="AY290" s="145" t="s">
        <v>134</v>
      </c>
    </row>
    <row r="291" spans="2:65" s="1" customFormat="1" ht="24.2" customHeight="1">
      <c r="B291" s="31"/>
      <c r="C291" s="173" t="s">
        <v>868</v>
      </c>
      <c r="D291" s="173" t="s">
        <v>546</v>
      </c>
      <c r="E291" s="174" t="s">
        <v>869</v>
      </c>
      <c r="F291" s="175" t="s">
        <v>870</v>
      </c>
      <c r="G291" s="176" t="s">
        <v>448</v>
      </c>
      <c r="H291" s="177">
        <v>7.0999999999999994E-2</v>
      </c>
      <c r="I291" s="178"/>
      <c r="J291" s="179"/>
      <c r="K291" s="180">
        <f>ROUND(P291*H291,2)</f>
        <v>0</v>
      </c>
      <c r="L291" s="175" t="s">
        <v>142</v>
      </c>
      <c r="M291" s="181"/>
      <c r="N291" s="182" t="s">
        <v>29</v>
      </c>
      <c r="O291" s="131" t="s">
        <v>42</v>
      </c>
      <c r="P291" s="132">
        <f>I291+J291</f>
        <v>0</v>
      </c>
      <c r="Q291" s="132">
        <f>ROUND(I291*H291,2)</f>
        <v>0</v>
      </c>
      <c r="R291" s="132">
        <f>ROUND(J291*H291,2)</f>
        <v>0</v>
      </c>
      <c r="T291" s="133">
        <f>S291*H291</f>
        <v>0</v>
      </c>
      <c r="U291" s="133">
        <v>1</v>
      </c>
      <c r="V291" s="133">
        <f>U291*H291</f>
        <v>7.0999999999999994E-2</v>
      </c>
      <c r="W291" s="133">
        <v>0</v>
      </c>
      <c r="X291" s="134">
        <f>W291*H291</f>
        <v>0</v>
      </c>
      <c r="AR291" s="135" t="s">
        <v>250</v>
      </c>
      <c r="AT291" s="135" t="s">
        <v>546</v>
      </c>
      <c r="AU291" s="135" t="s">
        <v>81</v>
      </c>
      <c r="AY291" s="16" t="s">
        <v>134</v>
      </c>
      <c r="BE291" s="136">
        <f>IF(O291="základní",K291,0)</f>
        <v>0</v>
      </c>
      <c r="BF291" s="136">
        <f>IF(O291="snížená",K291,0)</f>
        <v>0</v>
      </c>
      <c r="BG291" s="136">
        <f>IF(O291="zákl. přenesená",K291,0)</f>
        <v>0</v>
      </c>
      <c r="BH291" s="136">
        <f>IF(O291="sníž. přenesená",K291,0)</f>
        <v>0</v>
      </c>
      <c r="BI291" s="136">
        <f>IF(O291="nulová",K291,0)</f>
        <v>0</v>
      </c>
      <c r="BJ291" s="16" t="s">
        <v>81</v>
      </c>
      <c r="BK291" s="136">
        <f>ROUND(P291*H291,2)</f>
        <v>0</v>
      </c>
      <c r="BL291" s="16" t="s">
        <v>250</v>
      </c>
      <c r="BM291" s="135" t="s">
        <v>871</v>
      </c>
    </row>
    <row r="292" spans="2:65" s="1" customFormat="1" ht="11.25">
      <c r="B292" s="31"/>
      <c r="D292" s="137" t="s">
        <v>144</v>
      </c>
      <c r="F292" s="138" t="s">
        <v>870</v>
      </c>
      <c r="I292" s="139"/>
      <c r="J292" s="139"/>
      <c r="M292" s="31"/>
      <c r="N292" s="140"/>
      <c r="X292" s="52"/>
      <c r="AT292" s="16" t="s">
        <v>144</v>
      </c>
      <c r="AU292" s="16" t="s">
        <v>81</v>
      </c>
    </row>
    <row r="293" spans="2:65" s="11" customFormat="1" ht="11.25">
      <c r="B293" s="144"/>
      <c r="D293" s="137" t="s">
        <v>149</v>
      </c>
      <c r="E293" s="145" t="s">
        <v>29</v>
      </c>
      <c r="F293" s="146" t="s">
        <v>872</v>
      </c>
      <c r="H293" s="147">
        <v>7.0999999999999994E-2</v>
      </c>
      <c r="I293" s="148"/>
      <c r="J293" s="148"/>
      <c r="M293" s="144"/>
      <c r="N293" s="149"/>
      <c r="X293" s="150"/>
      <c r="AT293" s="145" t="s">
        <v>149</v>
      </c>
      <c r="AU293" s="145" t="s">
        <v>81</v>
      </c>
      <c r="AV293" s="11" t="s">
        <v>83</v>
      </c>
      <c r="AW293" s="11" t="s">
        <v>5</v>
      </c>
      <c r="AX293" s="11" t="s">
        <v>81</v>
      </c>
      <c r="AY293" s="145" t="s">
        <v>134</v>
      </c>
    </row>
    <row r="294" spans="2:65" s="1" customFormat="1" ht="24.2" customHeight="1">
      <c r="B294" s="31"/>
      <c r="C294" s="123" t="s">
        <v>873</v>
      </c>
      <c r="D294" s="123" t="s">
        <v>138</v>
      </c>
      <c r="E294" s="124" t="s">
        <v>874</v>
      </c>
      <c r="F294" s="125" t="s">
        <v>875</v>
      </c>
      <c r="G294" s="126" t="s">
        <v>541</v>
      </c>
      <c r="H294" s="127">
        <v>285.95</v>
      </c>
      <c r="I294" s="128"/>
      <c r="J294" s="128"/>
      <c r="K294" s="129">
        <f>ROUND(P294*H294,2)</f>
        <v>0</v>
      </c>
      <c r="L294" s="125" t="s">
        <v>142</v>
      </c>
      <c r="M294" s="31"/>
      <c r="N294" s="130" t="s">
        <v>29</v>
      </c>
      <c r="O294" s="131" t="s">
        <v>42</v>
      </c>
      <c r="P294" s="132">
        <f>I294+J294</f>
        <v>0</v>
      </c>
      <c r="Q294" s="132">
        <f>ROUND(I294*H294,2)</f>
        <v>0</v>
      </c>
      <c r="R294" s="132">
        <f>ROUND(J294*H294,2)</f>
        <v>0</v>
      </c>
      <c r="T294" s="133">
        <f>S294*H294</f>
        <v>0</v>
      </c>
      <c r="U294" s="133">
        <v>4.0000000000000001E-3</v>
      </c>
      <c r="V294" s="133">
        <f>U294*H294</f>
        <v>1.1437999999999999</v>
      </c>
      <c r="W294" s="133">
        <v>0</v>
      </c>
      <c r="X294" s="134">
        <f>W294*H294</f>
        <v>0</v>
      </c>
      <c r="AR294" s="135" t="s">
        <v>137</v>
      </c>
      <c r="AT294" s="135" t="s">
        <v>138</v>
      </c>
      <c r="AU294" s="135" t="s">
        <v>81</v>
      </c>
      <c r="AY294" s="16" t="s">
        <v>134</v>
      </c>
      <c r="BE294" s="136">
        <f>IF(O294="základní",K294,0)</f>
        <v>0</v>
      </c>
      <c r="BF294" s="136">
        <f>IF(O294="snížená",K294,0)</f>
        <v>0</v>
      </c>
      <c r="BG294" s="136">
        <f>IF(O294="zákl. přenesená",K294,0)</f>
        <v>0</v>
      </c>
      <c r="BH294" s="136">
        <f>IF(O294="sníž. přenesená",K294,0)</f>
        <v>0</v>
      </c>
      <c r="BI294" s="136">
        <f>IF(O294="nulová",K294,0)</f>
        <v>0</v>
      </c>
      <c r="BJ294" s="16" t="s">
        <v>81</v>
      </c>
      <c r="BK294" s="136">
        <f>ROUND(P294*H294,2)</f>
        <v>0</v>
      </c>
      <c r="BL294" s="16" t="s">
        <v>137</v>
      </c>
      <c r="BM294" s="135" t="s">
        <v>876</v>
      </c>
    </row>
    <row r="295" spans="2:65" s="1" customFormat="1" ht="19.5">
      <c r="B295" s="31"/>
      <c r="D295" s="137" t="s">
        <v>144</v>
      </c>
      <c r="F295" s="138" t="s">
        <v>877</v>
      </c>
      <c r="I295" s="139"/>
      <c r="J295" s="139"/>
      <c r="M295" s="31"/>
      <c r="N295" s="140"/>
      <c r="X295" s="52"/>
      <c r="AT295" s="16" t="s">
        <v>144</v>
      </c>
      <c r="AU295" s="16" t="s">
        <v>81</v>
      </c>
    </row>
    <row r="296" spans="2:65" s="1" customFormat="1" ht="11.25">
      <c r="B296" s="31"/>
      <c r="D296" s="141" t="s">
        <v>145</v>
      </c>
      <c r="F296" s="142" t="s">
        <v>878</v>
      </c>
      <c r="I296" s="139"/>
      <c r="J296" s="139"/>
      <c r="M296" s="31"/>
      <c r="N296" s="140"/>
      <c r="X296" s="52"/>
      <c r="AT296" s="16" t="s">
        <v>145</v>
      </c>
      <c r="AU296" s="16" t="s">
        <v>81</v>
      </c>
    </row>
    <row r="297" spans="2:65" s="11" customFormat="1" ht="11.25">
      <c r="B297" s="144"/>
      <c r="D297" s="137" t="s">
        <v>149</v>
      </c>
      <c r="E297" s="145" t="s">
        <v>29</v>
      </c>
      <c r="F297" s="146" t="s">
        <v>879</v>
      </c>
      <c r="H297" s="147">
        <v>285.95</v>
      </c>
      <c r="I297" s="148"/>
      <c r="J297" s="148"/>
      <c r="M297" s="144"/>
      <c r="N297" s="149"/>
      <c r="X297" s="150"/>
      <c r="AT297" s="145" t="s">
        <v>149</v>
      </c>
      <c r="AU297" s="145" t="s">
        <v>81</v>
      </c>
      <c r="AV297" s="11" t="s">
        <v>83</v>
      </c>
      <c r="AW297" s="11" t="s">
        <v>5</v>
      </c>
      <c r="AX297" s="11" t="s">
        <v>81</v>
      </c>
      <c r="AY297" s="145" t="s">
        <v>134</v>
      </c>
    </row>
    <row r="298" spans="2:65" s="1" customFormat="1" ht="24.2" customHeight="1">
      <c r="B298" s="31"/>
      <c r="C298" s="123" t="s">
        <v>880</v>
      </c>
      <c r="D298" s="123" t="s">
        <v>138</v>
      </c>
      <c r="E298" s="124" t="s">
        <v>881</v>
      </c>
      <c r="F298" s="125" t="s">
        <v>882</v>
      </c>
      <c r="G298" s="126" t="s">
        <v>541</v>
      </c>
      <c r="H298" s="127">
        <v>10.64</v>
      </c>
      <c r="I298" s="128"/>
      <c r="J298" s="128"/>
      <c r="K298" s="129">
        <f>ROUND(P298*H298,2)</f>
        <v>0</v>
      </c>
      <c r="L298" s="125" t="s">
        <v>142</v>
      </c>
      <c r="M298" s="31"/>
      <c r="N298" s="130" t="s">
        <v>29</v>
      </c>
      <c r="O298" s="131" t="s">
        <v>42</v>
      </c>
      <c r="P298" s="132">
        <f>I298+J298</f>
        <v>0</v>
      </c>
      <c r="Q298" s="132">
        <f>ROUND(I298*H298,2)</f>
        <v>0</v>
      </c>
      <c r="R298" s="132">
        <f>ROUND(J298*H298,2)</f>
        <v>0</v>
      </c>
      <c r="T298" s="133">
        <f>S298*H298</f>
        <v>0</v>
      </c>
      <c r="U298" s="133">
        <v>4.0000000000000002E-4</v>
      </c>
      <c r="V298" s="133">
        <f>U298*H298</f>
        <v>4.2560000000000002E-3</v>
      </c>
      <c r="W298" s="133">
        <v>0</v>
      </c>
      <c r="X298" s="134">
        <f>W298*H298</f>
        <v>0</v>
      </c>
      <c r="AR298" s="135" t="s">
        <v>250</v>
      </c>
      <c r="AT298" s="135" t="s">
        <v>138</v>
      </c>
      <c r="AU298" s="135" t="s">
        <v>81</v>
      </c>
      <c r="AY298" s="16" t="s">
        <v>134</v>
      </c>
      <c r="BE298" s="136">
        <f>IF(O298="základní",K298,0)</f>
        <v>0</v>
      </c>
      <c r="BF298" s="136">
        <f>IF(O298="snížená",K298,0)</f>
        <v>0</v>
      </c>
      <c r="BG298" s="136">
        <f>IF(O298="zákl. přenesená",K298,0)</f>
        <v>0</v>
      </c>
      <c r="BH298" s="136">
        <f>IF(O298="sníž. přenesená",K298,0)</f>
        <v>0</v>
      </c>
      <c r="BI298" s="136">
        <f>IF(O298="nulová",K298,0)</f>
        <v>0</v>
      </c>
      <c r="BJ298" s="16" t="s">
        <v>81</v>
      </c>
      <c r="BK298" s="136">
        <f>ROUND(P298*H298,2)</f>
        <v>0</v>
      </c>
      <c r="BL298" s="16" t="s">
        <v>250</v>
      </c>
      <c r="BM298" s="135" t="s">
        <v>883</v>
      </c>
    </row>
    <row r="299" spans="2:65" s="1" customFormat="1" ht="11.25">
      <c r="B299" s="31"/>
      <c r="D299" s="137" t="s">
        <v>144</v>
      </c>
      <c r="F299" s="138" t="s">
        <v>884</v>
      </c>
      <c r="I299" s="139"/>
      <c r="J299" s="139"/>
      <c r="M299" s="31"/>
      <c r="N299" s="140"/>
      <c r="X299" s="52"/>
      <c r="AT299" s="16" t="s">
        <v>144</v>
      </c>
      <c r="AU299" s="16" t="s">
        <v>81</v>
      </c>
    </row>
    <row r="300" spans="2:65" s="1" customFormat="1" ht="11.25">
      <c r="B300" s="31"/>
      <c r="D300" s="141" t="s">
        <v>145</v>
      </c>
      <c r="F300" s="142" t="s">
        <v>885</v>
      </c>
      <c r="I300" s="139"/>
      <c r="J300" s="139"/>
      <c r="M300" s="31"/>
      <c r="N300" s="140"/>
      <c r="X300" s="52"/>
      <c r="AT300" s="16" t="s">
        <v>145</v>
      </c>
      <c r="AU300" s="16" t="s">
        <v>81</v>
      </c>
    </row>
    <row r="301" spans="2:65" s="11" customFormat="1" ht="11.25">
      <c r="B301" s="144"/>
      <c r="D301" s="137" t="s">
        <v>149</v>
      </c>
      <c r="E301" s="145" t="s">
        <v>29</v>
      </c>
      <c r="F301" s="146" t="s">
        <v>886</v>
      </c>
      <c r="H301" s="147">
        <v>10.64</v>
      </c>
      <c r="I301" s="148"/>
      <c r="J301" s="148"/>
      <c r="M301" s="144"/>
      <c r="N301" s="149"/>
      <c r="X301" s="150"/>
      <c r="AT301" s="145" t="s">
        <v>149</v>
      </c>
      <c r="AU301" s="145" t="s">
        <v>81</v>
      </c>
      <c r="AV301" s="11" t="s">
        <v>83</v>
      </c>
      <c r="AW301" s="11" t="s">
        <v>5</v>
      </c>
      <c r="AX301" s="11" t="s">
        <v>81</v>
      </c>
      <c r="AY301" s="145" t="s">
        <v>134</v>
      </c>
    </row>
    <row r="302" spans="2:65" s="1" customFormat="1" ht="21.75" customHeight="1">
      <c r="B302" s="31"/>
      <c r="C302" s="173" t="s">
        <v>887</v>
      </c>
      <c r="D302" s="173" t="s">
        <v>546</v>
      </c>
      <c r="E302" s="174" t="s">
        <v>888</v>
      </c>
      <c r="F302" s="175" t="s">
        <v>889</v>
      </c>
      <c r="G302" s="176" t="s">
        <v>541</v>
      </c>
      <c r="H302" s="177">
        <v>10.64</v>
      </c>
      <c r="I302" s="178"/>
      <c r="J302" s="179"/>
      <c r="K302" s="180">
        <f>ROUND(P302*H302,2)</f>
        <v>0</v>
      </c>
      <c r="L302" s="175" t="s">
        <v>29</v>
      </c>
      <c r="M302" s="181"/>
      <c r="N302" s="182" t="s">
        <v>29</v>
      </c>
      <c r="O302" s="131" t="s">
        <v>42</v>
      </c>
      <c r="P302" s="132">
        <f>I302+J302</f>
        <v>0</v>
      </c>
      <c r="Q302" s="132">
        <f>ROUND(I302*H302,2)</f>
        <v>0</v>
      </c>
      <c r="R302" s="132">
        <f>ROUND(J302*H302,2)</f>
        <v>0</v>
      </c>
      <c r="T302" s="133">
        <f>S302*H302</f>
        <v>0</v>
      </c>
      <c r="U302" s="133">
        <v>5.3E-3</v>
      </c>
      <c r="V302" s="133">
        <f>U302*H302</f>
        <v>5.6392000000000005E-2</v>
      </c>
      <c r="W302" s="133">
        <v>0</v>
      </c>
      <c r="X302" s="134">
        <f>W302*H302</f>
        <v>0</v>
      </c>
      <c r="AR302" s="135" t="s">
        <v>250</v>
      </c>
      <c r="AT302" s="135" t="s">
        <v>546</v>
      </c>
      <c r="AU302" s="135" t="s">
        <v>81</v>
      </c>
      <c r="AY302" s="16" t="s">
        <v>134</v>
      </c>
      <c r="BE302" s="136">
        <f>IF(O302="základní",K302,0)</f>
        <v>0</v>
      </c>
      <c r="BF302" s="136">
        <f>IF(O302="snížená",K302,0)</f>
        <v>0</v>
      </c>
      <c r="BG302" s="136">
        <f>IF(O302="zákl. přenesená",K302,0)</f>
        <v>0</v>
      </c>
      <c r="BH302" s="136">
        <f>IF(O302="sníž. přenesená",K302,0)</f>
        <v>0</v>
      </c>
      <c r="BI302" s="136">
        <f>IF(O302="nulová",K302,0)</f>
        <v>0</v>
      </c>
      <c r="BJ302" s="16" t="s">
        <v>81</v>
      </c>
      <c r="BK302" s="136">
        <f>ROUND(P302*H302,2)</f>
        <v>0</v>
      </c>
      <c r="BL302" s="16" t="s">
        <v>250</v>
      </c>
      <c r="BM302" s="135" t="s">
        <v>890</v>
      </c>
    </row>
    <row r="303" spans="2:65" s="1" customFormat="1" ht="11.25">
      <c r="B303" s="31"/>
      <c r="D303" s="137" t="s">
        <v>144</v>
      </c>
      <c r="F303" s="138" t="s">
        <v>889</v>
      </c>
      <c r="I303" s="139"/>
      <c r="J303" s="139"/>
      <c r="M303" s="31"/>
      <c r="N303" s="140"/>
      <c r="X303" s="52"/>
      <c r="AT303" s="16" t="s">
        <v>144</v>
      </c>
      <c r="AU303" s="16" t="s">
        <v>81</v>
      </c>
    </row>
    <row r="304" spans="2:65" s="11" customFormat="1" ht="11.25">
      <c r="B304" s="144"/>
      <c r="D304" s="137" t="s">
        <v>149</v>
      </c>
      <c r="E304" s="145" t="s">
        <v>29</v>
      </c>
      <c r="F304" s="146" t="s">
        <v>886</v>
      </c>
      <c r="H304" s="147">
        <v>10.64</v>
      </c>
      <c r="I304" s="148"/>
      <c r="J304" s="148"/>
      <c r="M304" s="144"/>
      <c r="N304" s="149"/>
      <c r="X304" s="150"/>
      <c r="AT304" s="145" t="s">
        <v>149</v>
      </c>
      <c r="AU304" s="145" t="s">
        <v>81</v>
      </c>
      <c r="AV304" s="11" t="s">
        <v>83</v>
      </c>
      <c r="AW304" s="11" t="s">
        <v>5</v>
      </c>
      <c r="AX304" s="11" t="s">
        <v>81</v>
      </c>
      <c r="AY304" s="145" t="s">
        <v>134</v>
      </c>
    </row>
    <row r="305" spans="2:65" s="1" customFormat="1" ht="24.2" customHeight="1">
      <c r="B305" s="31"/>
      <c r="C305" s="123" t="s">
        <v>891</v>
      </c>
      <c r="D305" s="123" t="s">
        <v>138</v>
      </c>
      <c r="E305" s="124" t="s">
        <v>892</v>
      </c>
      <c r="F305" s="125" t="s">
        <v>893</v>
      </c>
      <c r="G305" s="126" t="s">
        <v>541</v>
      </c>
      <c r="H305" s="127">
        <v>285.95</v>
      </c>
      <c r="I305" s="128"/>
      <c r="J305" s="128"/>
      <c r="K305" s="129">
        <f>ROUND(P305*H305,2)</f>
        <v>0</v>
      </c>
      <c r="L305" s="125" t="s">
        <v>142</v>
      </c>
      <c r="M305" s="31"/>
      <c r="N305" s="130" t="s">
        <v>29</v>
      </c>
      <c r="O305" s="131" t="s">
        <v>42</v>
      </c>
      <c r="P305" s="132">
        <f>I305+J305</f>
        <v>0</v>
      </c>
      <c r="Q305" s="132">
        <f>ROUND(I305*H305,2)</f>
        <v>0</v>
      </c>
      <c r="R305" s="132">
        <f>ROUND(J305*H305,2)</f>
        <v>0</v>
      </c>
      <c r="T305" s="133">
        <f>S305*H305</f>
        <v>0</v>
      </c>
      <c r="U305" s="133">
        <v>1.0200000000000001E-3</v>
      </c>
      <c r="V305" s="133">
        <f>U305*H305</f>
        <v>0.29166900000000001</v>
      </c>
      <c r="W305" s="133">
        <v>0</v>
      </c>
      <c r="X305" s="134">
        <f>W305*H305</f>
        <v>0</v>
      </c>
      <c r="AR305" s="135" t="s">
        <v>137</v>
      </c>
      <c r="AT305" s="135" t="s">
        <v>138</v>
      </c>
      <c r="AU305" s="135" t="s">
        <v>81</v>
      </c>
      <c r="AY305" s="16" t="s">
        <v>134</v>
      </c>
      <c r="BE305" s="136">
        <f>IF(O305="základní",K305,0)</f>
        <v>0</v>
      </c>
      <c r="BF305" s="136">
        <f>IF(O305="snížená",K305,0)</f>
        <v>0</v>
      </c>
      <c r="BG305" s="136">
        <f>IF(O305="zákl. přenesená",K305,0)</f>
        <v>0</v>
      </c>
      <c r="BH305" s="136">
        <f>IF(O305="sníž. přenesená",K305,0)</f>
        <v>0</v>
      </c>
      <c r="BI305" s="136">
        <f>IF(O305="nulová",K305,0)</f>
        <v>0</v>
      </c>
      <c r="BJ305" s="16" t="s">
        <v>81</v>
      </c>
      <c r="BK305" s="136">
        <f>ROUND(P305*H305,2)</f>
        <v>0</v>
      </c>
      <c r="BL305" s="16" t="s">
        <v>137</v>
      </c>
      <c r="BM305" s="135" t="s">
        <v>894</v>
      </c>
    </row>
    <row r="306" spans="2:65" s="1" customFormat="1" ht="11.25">
      <c r="B306" s="31"/>
      <c r="D306" s="137" t="s">
        <v>144</v>
      </c>
      <c r="F306" s="138" t="s">
        <v>895</v>
      </c>
      <c r="I306" s="139"/>
      <c r="J306" s="139"/>
      <c r="M306" s="31"/>
      <c r="N306" s="140"/>
      <c r="X306" s="52"/>
      <c r="AT306" s="16" t="s">
        <v>144</v>
      </c>
      <c r="AU306" s="16" t="s">
        <v>81</v>
      </c>
    </row>
    <row r="307" spans="2:65" s="1" customFormat="1" ht="11.25">
      <c r="B307" s="31"/>
      <c r="D307" s="141" t="s">
        <v>145</v>
      </c>
      <c r="F307" s="142" t="s">
        <v>896</v>
      </c>
      <c r="I307" s="139"/>
      <c r="J307" s="139"/>
      <c r="M307" s="31"/>
      <c r="N307" s="140"/>
      <c r="X307" s="52"/>
      <c r="AT307" s="16" t="s">
        <v>145</v>
      </c>
      <c r="AU307" s="16" t="s">
        <v>81</v>
      </c>
    </row>
    <row r="308" spans="2:65" s="1" customFormat="1" ht="19.5">
      <c r="B308" s="31"/>
      <c r="D308" s="137" t="s">
        <v>147</v>
      </c>
      <c r="F308" s="143" t="s">
        <v>897</v>
      </c>
      <c r="I308" s="139"/>
      <c r="J308" s="139"/>
      <c r="M308" s="31"/>
      <c r="N308" s="140"/>
      <c r="X308" s="52"/>
      <c r="AT308" s="16" t="s">
        <v>147</v>
      </c>
      <c r="AU308" s="16" t="s">
        <v>81</v>
      </c>
    </row>
    <row r="309" spans="2:65" s="10" customFormat="1" ht="25.9" customHeight="1">
      <c r="B309" s="112"/>
      <c r="D309" s="113" t="s">
        <v>72</v>
      </c>
      <c r="E309" s="114" t="s">
        <v>443</v>
      </c>
      <c r="F309" s="114" t="s">
        <v>444</v>
      </c>
      <c r="I309" s="115"/>
      <c r="J309" s="115"/>
      <c r="K309" s="116">
        <f>BK309</f>
        <v>0</v>
      </c>
      <c r="M309" s="112"/>
      <c r="N309" s="117"/>
      <c r="Q309" s="118">
        <f>SUM(Q310:Q338)</f>
        <v>0</v>
      </c>
      <c r="R309" s="118">
        <f>SUM(R310:R338)</f>
        <v>0</v>
      </c>
      <c r="T309" s="119">
        <f>SUM(T310:T338)</f>
        <v>0</v>
      </c>
      <c r="V309" s="119">
        <f>SUM(V310:V338)</f>
        <v>0</v>
      </c>
      <c r="X309" s="120">
        <f>SUM(X310:X338)</f>
        <v>0</v>
      </c>
      <c r="AR309" s="113" t="s">
        <v>137</v>
      </c>
      <c r="AT309" s="121" t="s">
        <v>72</v>
      </c>
      <c r="AU309" s="121" t="s">
        <v>73</v>
      </c>
      <c r="AY309" s="113" t="s">
        <v>134</v>
      </c>
      <c r="BK309" s="122">
        <f>SUM(BK310:BK338)</f>
        <v>0</v>
      </c>
    </row>
    <row r="310" spans="2:65" s="1" customFormat="1" ht="24.2" customHeight="1">
      <c r="B310" s="31"/>
      <c r="C310" s="123" t="s">
        <v>898</v>
      </c>
      <c r="D310" s="123" t="s">
        <v>138</v>
      </c>
      <c r="E310" s="124" t="s">
        <v>446</v>
      </c>
      <c r="F310" s="125" t="s">
        <v>447</v>
      </c>
      <c r="G310" s="126" t="s">
        <v>448</v>
      </c>
      <c r="H310" s="127">
        <v>5.375</v>
      </c>
      <c r="I310" s="128"/>
      <c r="J310" s="128"/>
      <c r="K310" s="129">
        <f>ROUND(P310*H310,2)</f>
        <v>0</v>
      </c>
      <c r="L310" s="125" t="s">
        <v>142</v>
      </c>
      <c r="M310" s="31"/>
      <c r="N310" s="130" t="s">
        <v>29</v>
      </c>
      <c r="O310" s="131" t="s">
        <v>42</v>
      </c>
      <c r="P310" s="132">
        <f>I310+J310</f>
        <v>0</v>
      </c>
      <c r="Q310" s="132">
        <f>ROUND(I310*H310,2)</f>
        <v>0</v>
      </c>
      <c r="R310" s="132">
        <f>ROUND(J310*H310,2)</f>
        <v>0</v>
      </c>
      <c r="T310" s="133">
        <f>S310*H310</f>
        <v>0</v>
      </c>
      <c r="U310" s="133">
        <v>0</v>
      </c>
      <c r="V310" s="133">
        <f>U310*H310</f>
        <v>0</v>
      </c>
      <c r="W310" s="133">
        <v>0</v>
      </c>
      <c r="X310" s="134">
        <f>W310*H310</f>
        <v>0</v>
      </c>
      <c r="AR310" s="135" t="s">
        <v>250</v>
      </c>
      <c r="AT310" s="135" t="s">
        <v>138</v>
      </c>
      <c r="AU310" s="135" t="s">
        <v>81</v>
      </c>
      <c r="AY310" s="16" t="s">
        <v>134</v>
      </c>
      <c r="BE310" s="136">
        <f>IF(O310="základní",K310,0)</f>
        <v>0</v>
      </c>
      <c r="BF310" s="136">
        <f>IF(O310="snížená",K310,0)</f>
        <v>0</v>
      </c>
      <c r="BG310" s="136">
        <f>IF(O310="zákl. přenesená",K310,0)</f>
        <v>0</v>
      </c>
      <c r="BH310" s="136">
        <f>IF(O310="sníž. přenesená",K310,0)</f>
        <v>0</v>
      </c>
      <c r="BI310" s="136">
        <f>IF(O310="nulová",K310,0)</f>
        <v>0</v>
      </c>
      <c r="BJ310" s="16" t="s">
        <v>81</v>
      </c>
      <c r="BK310" s="136">
        <f>ROUND(P310*H310,2)</f>
        <v>0</v>
      </c>
      <c r="BL310" s="16" t="s">
        <v>250</v>
      </c>
      <c r="BM310" s="135" t="s">
        <v>684</v>
      </c>
    </row>
    <row r="311" spans="2:65" s="1" customFormat="1" ht="19.5">
      <c r="B311" s="31"/>
      <c r="D311" s="137" t="s">
        <v>144</v>
      </c>
      <c r="F311" s="138" t="s">
        <v>450</v>
      </c>
      <c r="I311" s="139"/>
      <c r="J311" s="139"/>
      <c r="M311" s="31"/>
      <c r="N311" s="140"/>
      <c r="X311" s="52"/>
      <c r="AT311" s="16" t="s">
        <v>144</v>
      </c>
      <c r="AU311" s="16" t="s">
        <v>81</v>
      </c>
    </row>
    <row r="312" spans="2:65" s="1" customFormat="1" ht="11.25">
      <c r="B312" s="31"/>
      <c r="D312" s="141" t="s">
        <v>145</v>
      </c>
      <c r="F312" s="142" t="s">
        <v>451</v>
      </c>
      <c r="I312" s="139"/>
      <c r="J312" s="139"/>
      <c r="M312" s="31"/>
      <c r="N312" s="140"/>
      <c r="X312" s="52"/>
      <c r="AT312" s="16" t="s">
        <v>145</v>
      </c>
      <c r="AU312" s="16" t="s">
        <v>81</v>
      </c>
    </row>
    <row r="313" spans="2:65" s="1" customFormat="1" ht="19.5">
      <c r="B313" s="31"/>
      <c r="D313" s="137" t="s">
        <v>147</v>
      </c>
      <c r="F313" s="143" t="s">
        <v>452</v>
      </c>
      <c r="I313" s="139"/>
      <c r="J313" s="139"/>
      <c r="M313" s="31"/>
      <c r="N313" s="140"/>
      <c r="X313" s="52"/>
      <c r="AT313" s="16" t="s">
        <v>147</v>
      </c>
      <c r="AU313" s="16" t="s">
        <v>81</v>
      </c>
    </row>
    <row r="314" spans="2:65" s="11" customFormat="1" ht="11.25">
      <c r="B314" s="144"/>
      <c r="D314" s="137" t="s">
        <v>149</v>
      </c>
      <c r="E314" s="145" t="s">
        <v>29</v>
      </c>
      <c r="F314" s="146" t="s">
        <v>899</v>
      </c>
      <c r="H314" s="147">
        <v>5.375</v>
      </c>
      <c r="I314" s="148"/>
      <c r="J314" s="148"/>
      <c r="M314" s="144"/>
      <c r="N314" s="149"/>
      <c r="X314" s="150"/>
      <c r="AT314" s="145" t="s">
        <v>149</v>
      </c>
      <c r="AU314" s="145" t="s">
        <v>81</v>
      </c>
      <c r="AV314" s="11" t="s">
        <v>83</v>
      </c>
      <c r="AW314" s="11" t="s">
        <v>5</v>
      </c>
      <c r="AX314" s="11" t="s">
        <v>81</v>
      </c>
      <c r="AY314" s="145" t="s">
        <v>134</v>
      </c>
    </row>
    <row r="315" spans="2:65" s="1" customFormat="1" ht="24.2" customHeight="1">
      <c r="B315" s="31"/>
      <c r="C315" s="123" t="s">
        <v>900</v>
      </c>
      <c r="D315" s="123" t="s">
        <v>138</v>
      </c>
      <c r="E315" s="124" t="s">
        <v>687</v>
      </c>
      <c r="F315" s="125" t="s">
        <v>688</v>
      </c>
      <c r="G315" s="126" t="s">
        <v>448</v>
      </c>
      <c r="H315" s="127">
        <v>0.86299999999999999</v>
      </c>
      <c r="I315" s="128"/>
      <c r="J315" s="128"/>
      <c r="K315" s="129">
        <f>ROUND(P315*H315,2)</f>
        <v>0</v>
      </c>
      <c r="L315" s="125" t="s">
        <v>142</v>
      </c>
      <c r="M315" s="31"/>
      <c r="N315" s="130" t="s">
        <v>29</v>
      </c>
      <c r="O315" s="131" t="s">
        <v>42</v>
      </c>
      <c r="P315" s="132">
        <f>I315+J315</f>
        <v>0</v>
      </c>
      <c r="Q315" s="132">
        <f>ROUND(I315*H315,2)</f>
        <v>0</v>
      </c>
      <c r="R315" s="132">
        <f>ROUND(J315*H315,2)</f>
        <v>0</v>
      </c>
      <c r="T315" s="133">
        <f>S315*H315</f>
        <v>0</v>
      </c>
      <c r="U315" s="133">
        <v>0</v>
      </c>
      <c r="V315" s="133">
        <f>U315*H315</f>
        <v>0</v>
      </c>
      <c r="W315" s="133">
        <v>0</v>
      </c>
      <c r="X315" s="134">
        <f>W315*H315</f>
        <v>0</v>
      </c>
      <c r="AR315" s="135" t="s">
        <v>250</v>
      </c>
      <c r="AT315" s="135" t="s">
        <v>138</v>
      </c>
      <c r="AU315" s="135" t="s">
        <v>81</v>
      </c>
      <c r="AY315" s="16" t="s">
        <v>134</v>
      </c>
      <c r="BE315" s="136">
        <f>IF(O315="základní",K315,0)</f>
        <v>0</v>
      </c>
      <c r="BF315" s="136">
        <f>IF(O315="snížená",K315,0)</f>
        <v>0</v>
      </c>
      <c r="BG315" s="136">
        <f>IF(O315="zákl. přenesená",K315,0)</f>
        <v>0</v>
      </c>
      <c r="BH315" s="136">
        <f>IF(O315="sníž. přenesená",K315,0)</f>
        <v>0</v>
      </c>
      <c r="BI315" s="136">
        <f>IF(O315="nulová",K315,0)</f>
        <v>0</v>
      </c>
      <c r="BJ315" s="16" t="s">
        <v>81</v>
      </c>
      <c r="BK315" s="136">
        <f>ROUND(P315*H315,2)</f>
        <v>0</v>
      </c>
      <c r="BL315" s="16" t="s">
        <v>250</v>
      </c>
      <c r="BM315" s="135" t="s">
        <v>689</v>
      </c>
    </row>
    <row r="316" spans="2:65" s="1" customFormat="1" ht="19.5">
      <c r="B316" s="31"/>
      <c r="D316" s="137" t="s">
        <v>144</v>
      </c>
      <c r="F316" s="138" t="s">
        <v>690</v>
      </c>
      <c r="I316" s="139"/>
      <c r="J316" s="139"/>
      <c r="M316" s="31"/>
      <c r="N316" s="140"/>
      <c r="X316" s="52"/>
      <c r="AT316" s="16" t="s">
        <v>144</v>
      </c>
      <c r="AU316" s="16" t="s">
        <v>81</v>
      </c>
    </row>
    <row r="317" spans="2:65" s="1" customFormat="1" ht="11.25">
      <c r="B317" s="31"/>
      <c r="D317" s="141" t="s">
        <v>145</v>
      </c>
      <c r="F317" s="142" t="s">
        <v>691</v>
      </c>
      <c r="I317" s="139"/>
      <c r="J317" s="139"/>
      <c r="M317" s="31"/>
      <c r="N317" s="140"/>
      <c r="X317" s="52"/>
      <c r="AT317" s="16" t="s">
        <v>145</v>
      </c>
      <c r="AU317" s="16" t="s">
        <v>81</v>
      </c>
    </row>
    <row r="318" spans="2:65" s="11" customFormat="1" ht="11.25">
      <c r="B318" s="144"/>
      <c r="D318" s="137" t="s">
        <v>149</v>
      </c>
      <c r="E318" s="145" t="s">
        <v>29</v>
      </c>
      <c r="F318" s="146" t="s">
        <v>901</v>
      </c>
      <c r="H318" s="147">
        <v>0.19</v>
      </c>
      <c r="I318" s="148"/>
      <c r="J318" s="148"/>
      <c r="M318" s="144"/>
      <c r="N318" s="149"/>
      <c r="X318" s="150"/>
      <c r="AT318" s="145" t="s">
        <v>149</v>
      </c>
      <c r="AU318" s="145" t="s">
        <v>81</v>
      </c>
      <c r="AV318" s="11" t="s">
        <v>83</v>
      </c>
      <c r="AW318" s="11" t="s">
        <v>5</v>
      </c>
      <c r="AX318" s="11" t="s">
        <v>73</v>
      </c>
      <c r="AY318" s="145" t="s">
        <v>134</v>
      </c>
    </row>
    <row r="319" spans="2:65" s="11" customFormat="1" ht="11.25">
      <c r="B319" s="144"/>
      <c r="D319" s="137" t="s">
        <v>149</v>
      </c>
      <c r="E319" s="145" t="s">
        <v>29</v>
      </c>
      <c r="F319" s="146" t="s">
        <v>902</v>
      </c>
      <c r="H319" s="147">
        <v>0.67300000000000004</v>
      </c>
      <c r="I319" s="148"/>
      <c r="J319" s="148"/>
      <c r="M319" s="144"/>
      <c r="N319" s="149"/>
      <c r="X319" s="150"/>
      <c r="AT319" s="145" t="s">
        <v>149</v>
      </c>
      <c r="AU319" s="145" t="s">
        <v>81</v>
      </c>
      <c r="AV319" s="11" t="s">
        <v>83</v>
      </c>
      <c r="AW319" s="11" t="s">
        <v>5</v>
      </c>
      <c r="AX319" s="11" t="s">
        <v>73</v>
      </c>
      <c r="AY319" s="145" t="s">
        <v>134</v>
      </c>
    </row>
    <row r="320" spans="2:65" s="14" customFormat="1" ht="11.25">
      <c r="B320" s="166"/>
      <c r="D320" s="137" t="s">
        <v>149</v>
      </c>
      <c r="E320" s="167" t="s">
        <v>29</v>
      </c>
      <c r="F320" s="168" t="s">
        <v>302</v>
      </c>
      <c r="H320" s="169">
        <v>0.86299999999999999</v>
      </c>
      <c r="I320" s="170"/>
      <c r="J320" s="170"/>
      <c r="M320" s="166"/>
      <c r="N320" s="171"/>
      <c r="X320" s="172"/>
      <c r="AT320" s="167" t="s">
        <v>149</v>
      </c>
      <c r="AU320" s="167" t="s">
        <v>81</v>
      </c>
      <c r="AV320" s="14" t="s">
        <v>137</v>
      </c>
      <c r="AW320" s="14" t="s">
        <v>5</v>
      </c>
      <c r="AX320" s="14" t="s">
        <v>81</v>
      </c>
      <c r="AY320" s="167" t="s">
        <v>134</v>
      </c>
    </row>
    <row r="321" spans="2:65" s="1" customFormat="1" ht="24.2" customHeight="1">
      <c r="B321" s="31"/>
      <c r="C321" s="123" t="s">
        <v>903</v>
      </c>
      <c r="D321" s="123" t="s">
        <v>138</v>
      </c>
      <c r="E321" s="124" t="s">
        <v>460</v>
      </c>
      <c r="F321" s="125" t="s">
        <v>461</v>
      </c>
      <c r="G321" s="126" t="s">
        <v>372</v>
      </c>
      <c r="H321" s="127">
        <v>6.2380000000000004</v>
      </c>
      <c r="I321" s="128"/>
      <c r="J321" s="128"/>
      <c r="K321" s="129">
        <f>ROUND(P321*H321,2)</f>
        <v>0</v>
      </c>
      <c r="L321" s="125" t="s">
        <v>142</v>
      </c>
      <c r="M321" s="31"/>
      <c r="N321" s="130" t="s">
        <v>29</v>
      </c>
      <c r="O321" s="131" t="s">
        <v>42</v>
      </c>
      <c r="P321" s="132">
        <f>I321+J321</f>
        <v>0</v>
      </c>
      <c r="Q321" s="132">
        <f>ROUND(I321*H321,2)</f>
        <v>0</v>
      </c>
      <c r="R321" s="132">
        <f>ROUND(J321*H321,2)</f>
        <v>0</v>
      </c>
      <c r="T321" s="133">
        <f>S321*H321</f>
        <v>0</v>
      </c>
      <c r="U321" s="133">
        <v>0</v>
      </c>
      <c r="V321" s="133">
        <f>U321*H321</f>
        <v>0</v>
      </c>
      <c r="W321" s="133">
        <v>0</v>
      </c>
      <c r="X321" s="134">
        <f>W321*H321</f>
        <v>0</v>
      </c>
      <c r="AR321" s="135" t="s">
        <v>137</v>
      </c>
      <c r="AT321" s="135" t="s">
        <v>138</v>
      </c>
      <c r="AU321" s="135" t="s">
        <v>81</v>
      </c>
      <c r="AY321" s="16" t="s">
        <v>134</v>
      </c>
      <c r="BE321" s="136">
        <f>IF(O321="základní",K321,0)</f>
        <v>0</v>
      </c>
      <c r="BF321" s="136">
        <f>IF(O321="snížená",K321,0)</f>
        <v>0</v>
      </c>
      <c r="BG321" s="136">
        <f>IF(O321="zákl. přenesená",K321,0)</f>
        <v>0</v>
      </c>
      <c r="BH321" s="136">
        <f>IF(O321="sníž. přenesená",K321,0)</f>
        <v>0</v>
      </c>
      <c r="BI321" s="136">
        <f>IF(O321="nulová",K321,0)</f>
        <v>0</v>
      </c>
      <c r="BJ321" s="16" t="s">
        <v>81</v>
      </c>
      <c r="BK321" s="136">
        <f>ROUND(P321*H321,2)</f>
        <v>0</v>
      </c>
      <c r="BL321" s="16" t="s">
        <v>137</v>
      </c>
      <c r="BM321" s="135" t="s">
        <v>695</v>
      </c>
    </row>
    <row r="322" spans="2:65" s="1" customFormat="1" ht="11.25">
      <c r="B322" s="31"/>
      <c r="D322" s="137" t="s">
        <v>144</v>
      </c>
      <c r="F322" s="138" t="s">
        <v>463</v>
      </c>
      <c r="I322" s="139"/>
      <c r="J322" s="139"/>
      <c r="M322" s="31"/>
      <c r="N322" s="140"/>
      <c r="X322" s="52"/>
      <c r="AT322" s="16" t="s">
        <v>144</v>
      </c>
      <c r="AU322" s="16" t="s">
        <v>81</v>
      </c>
    </row>
    <row r="323" spans="2:65" s="1" customFormat="1" ht="11.25">
      <c r="B323" s="31"/>
      <c r="D323" s="141" t="s">
        <v>145</v>
      </c>
      <c r="F323" s="142" t="s">
        <v>464</v>
      </c>
      <c r="I323" s="139"/>
      <c r="J323" s="139"/>
      <c r="M323" s="31"/>
      <c r="N323" s="140"/>
      <c r="X323" s="52"/>
      <c r="AT323" s="16" t="s">
        <v>145</v>
      </c>
      <c r="AU323" s="16" t="s">
        <v>81</v>
      </c>
    </row>
    <row r="324" spans="2:65" s="11" customFormat="1" ht="11.25">
      <c r="B324" s="144"/>
      <c r="D324" s="137" t="s">
        <v>149</v>
      </c>
      <c r="E324" s="145" t="s">
        <v>29</v>
      </c>
      <c r="F324" s="146" t="s">
        <v>901</v>
      </c>
      <c r="H324" s="147">
        <v>0.19</v>
      </c>
      <c r="I324" s="148"/>
      <c r="J324" s="148"/>
      <c r="M324" s="144"/>
      <c r="N324" s="149"/>
      <c r="X324" s="150"/>
      <c r="AT324" s="145" t="s">
        <v>149</v>
      </c>
      <c r="AU324" s="145" t="s">
        <v>81</v>
      </c>
      <c r="AV324" s="11" t="s">
        <v>83</v>
      </c>
      <c r="AW324" s="11" t="s">
        <v>5</v>
      </c>
      <c r="AX324" s="11" t="s">
        <v>73</v>
      </c>
      <c r="AY324" s="145" t="s">
        <v>134</v>
      </c>
    </row>
    <row r="325" spans="2:65" s="11" customFormat="1" ht="11.25">
      <c r="B325" s="144"/>
      <c r="D325" s="137" t="s">
        <v>149</v>
      </c>
      <c r="E325" s="145" t="s">
        <v>29</v>
      </c>
      <c r="F325" s="146" t="s">
        <v>899</v>
      </c>
      <c r="H325" s="147">
        <v>5.375</v>
      </c>
      <c r="I325" s="148"/>
      <c r="J325" s="148"/>
      <c r="M325" s="144"/>
      <c r="N325" s="149"/>
      <c r="X325" s="150"/>
      <c r="AT325" s="145" t="s">
        <v>149</v>
      </c>
      <c r="AU325" s="145" t="s">
        <v>81</v>
      </c>
      <c r="AV325" s="11" t="s">
        <v>83</v>
      </c>
      <c r="AW325" s="11" t="s">
        <v>5</v>
      </c>
      <c r="AX325" s="11" t="s">
        <v>73</v>
      </c>
      <c r="AY325" s="145" t="s">
        <v>134</v>
      </c>
    </row>
    <row r="326" spans="2:65" s="11" customFormat="1" ht="11.25">
      <c r="B326" s="144"/>
      <c r="D326" s="137" t="s">
        <v>149</v>
      </c>
      <c r="E326" s="145" t="s">
        <v>29</v>
      </c>
      <c r="F326" s="146" t="s">
        <v>902</v>
      </c>
      <c r="H326" s="147">
        <v>0.67300000000000004</v>
      </c>
      <c r="I326" s="148"/>
      <c r="J326" s="148"/>
      <c r="M326" s="144"/>
      <c r="N326" s="149"/>
      <c r="X326" s="150"/>
      <c r="AT326" s="145" t="s">
        <v>149</v>
      </c>
      <c r="AU326" s="145" t="s">
        <v>81</v>
      </c>
      <c r="AV326" s="11" t="s">
        <v>83</v>
      </c>
      <c r="AW326" s="11" t="s">
        <v>5</v>
      </c>
      <c r="AX326" s="11" t="s">
        <v>73</v>
      </c>
      <c r="AY326" s="145" t="s">
        <v>134</v>
      </c>
    </row>
    <row r="327" spans="2:65" s="14" customFormat="1" ht="11.25">
      <c r="B327" s="166"/>
      <c r="D327" s="137" t="s">
        <v>149</v>
      </c>
      <c r="E327" s="167" t="s">
        <v>29</v>
      </c>
      <c r="F327" s="168" t="s">
        <v>302</v>
      </c>
      <c r="H327" s="169">
        <v>6.2380000000000004</v>
      </c>
      <c r="I327" s="170"/>
      <c r="J327" s="170"/>
      <c r="M327" s="166"/>
      <c r="N327" s="171"/>
      <c r="X327" s="172"/>
      <c r="AT327" s="167" t="s">
        <v>149</v>
      </c>
      <c r="AU327" s="167" t="s">
        <v>81</v>
      </c>
      <c r="AV327" s="14" t="s">
        <v>137</v>
      </c>
      <c r="AW327" s="14" t="s">
        <v>5</v>
      </c>
      <c r="AX327" s="14" t="s">
        <v>81</v>
      </c>
      <c r="AY327" s="167" t="s">
        <v>134</v>
      </c>
    </row>
    <row r="328" spans="2:65" s="1" customFormat="1" ht="24.2" customHeight="1">
      <c r="B328" s="31"/>
      <c r="C328" s="123" t="s">
        <v>904</v>
      </c>
      <c r="D328" s="123" t="s">
        <v>138</v>
      </c>
      <c r="E328" s="124" t="s">
        <v>467</v>
      </c>
      <c r="F328" s="125" t="s">
        <v>468</v>
      </c>
      <c r="G328" s="126" t="s">
        <v>372</v>
      </c>
      <c r="H328" s="127">
        <v>56.142000000000003</v>
      </c>
      <c r="I328" s="128"/>
      <c r="J328" s="128"/>
      <c r="K328" s="129">
        <f>ROUND(P328*H328,2)</f>
        <v>0</v>
      </c>
      <c r="L328" s="125" t="s">
        <v>142</v>
      </c>
      <c r="M328" s="31"/>
      <c r="N328" s="130" t="s">
        <v>29</v>
      </c>
      <c r="O328" s="131" t="s">
        <v>42</v>
      </c>
      <c r="P328" s="132">
        <f>I328+J328</f>
        <v>0</v>
      </c>
      <c r="Q328" s="132">
        <f>ROUND(I328*H328,2)</f>
        <v>0</v>
      </c>
      <c r="R328" s="132">
        <f>ROUND(J328*H328,2)</f>
        <v>0</v>
      </c>
      <c r="T328" s="133">
        <f>S328*H328</f>
        <v>0</v>
      </c>
      <c r="U328" s="133">
        <v>0</v>
      </c>
      <c r="V328" s="133">
        <f>U328*H328</f>
        <v>0</v>
      </c>
      <c r="W328" s="133">
        <v>0</v>
      </c>
      <c r="X328" s="134">
        <f>W328*H328</f>
        <v>0</v>
      </c>
      <c r="AR328" s="135" t="s">
        <v>137</v>
      </c>
      <c r="AT328" s="135" t="s">
        <v>138</v>
      </c>
      <c r="AU328" s="135" t="s">
        <v>81</v>
      </c>
      <c r="AY328" s="16" t="s">
        <v>134</v>
      </c>
      <c r="BE328" s="136">
        <f>IF(O328="základní",K328,0)</f>
        <v>0</v>
      </c>
      <c r="BF328" s="136">
        <f>IF(O328="snížená",K328,0)</f>
        <v>0</v>
      </c>
      <c r="BG328" s="136">
        <f>IF(O328="zákl. přenesená",K328,0)</f>
        <v>0</v>
      </c>
      <c r="BH328" s="136">
        <f>IF(O328="sníž. přenesená",K328,0)</f>
        <v>0</v>
      </c>
      <c r="BI328" s="136">
        <f>IF(O328="nulová",K328,0)</f>
        <v>0</v>
      </c>
      <c r="BJ328" s="16" t="s">
        <v>81</v>
      </c>
      <c r="BK328" s="136">
        <f>ROUND(P328*H328,2)</f>
        <v>0</v>
      </c>
      <c r="BL328" s="16" t="s">
        <v>137</v>
      </c>
      <c r="BM328" s="135" t="s">
        <v>698</v>
      </c>
    </row>
    <row r="329" spans="2:65" s="1" customFormat="1" ht="19.5">
      <c r="B329" s="31"/>
      <c r="D329" s="137" t="s">
        <v>144</v>
      </c>
      <c r="F329" s="138" t="s">
        <v>470</v>
      </c>
      <c r="I329" s="139"/>
      <c r="J329" s="139"/>
      <c r="M329" s="31"/>
      <c r="N329" s="140"/>
      <c r="X329" s="52"/>
      <c r="AT329" s="16" t="s">
        <v>144</v>
      </c>
      <c r="AU329" s="16" t="s">
        <v>81</v>
      </c>
    </row>
    <row r="330" spans="2:65" s="1" customFormat="1" ht="11.25">
      <c r="B330" s="31"/>
      <c r="D330" s="141" t="s">
        <v>145</v>
      </c>
      <c r="F330" s="142" t="s">
        <v>471</v>
      </c>
      <c r="I330" s="139"/>
      <c r="J330" s="139"/>
      <c r="M330" s="31"/>
      <c r="N330" s="140"/>
      <c r="X330" s="52"/>
      <c r="AT330" s="16" t="s">
        <v>145</v>
      </c>
      <c r="AU330" s="16" t="s">
        <v>81</v>
      </c>
    </row>
    <row r="331" spans="2:65" s="1" customFormat="1" ht="29.25">
      <c r="B331" s="31"/>
      <c r="D331" s="137" t="s">
        <v>147</v>
      </c>
      <c r="F331" s="143" t="s">
        <v>699</v>
      </c>
      <c r="I331" s="139"/>
      <c r="J331" s="139"/>
      <c r="M331" s="31"/>
      <c r="N331" s="140"/>
      <c r="X331" s="52"/>
      <c r="AT331" s="16" t="s">
        <v>147</v>
      </c>
      <c r="AU331" s="16" t="s">
        <v>81</v>
      </c>
    </row>
    <row r="332" spans="2:65" s="11" customFormat="1" ht="11.25">
      <c r="B332" s="144"/>
      <c r="D332" s="137" t="s">
        <v>149</v>
      </c>
      <c r="E332" s="145" t="s">
        <v>29</v>
      </c>
      <c r="F332" s="146" t="s">
        <v>905</v>
      </c>
      <c r="H332" s="147">
        <v>56.142000000000003</v>
      </c>
      <c r="I332" s="148"/>
      <c r="J332" s="148"/>
      <c r="M332" s="144"/>
      <c r="N332" s="149"/>
      <c r="X332" s="150"/>
      <c r="AT332" s="145" t="s">
        <v>149</v>
      </c>
      <c r="AU332" s="145" t="s">
        <v>81</v>
      </c>
      <c r="AV332" s="11" t="s">
        <v>83</v>
      </c>
      <c r="AW332" s="11" t="s">
        <v>5</v>
      </c>
      <c r="AX332" s="11" t="s">
        <v>81</v>
      </c>
      <c r="AY332" s="145" t="s">
        <v>134</v>
      </c>
    </row>
    <row r="333" spans="2:65" s="1" customFormat="1" ht="24.2" customHeight="1">
      <c r="B333" s="31"/>
      <c r="C333" s="123" t="s">
        <v>906</v>
      </c>
      <c r="D333" s="123" t="s">
        <v>138</v>
      </c>
      <c r="E333" s="124" t="s">
        <v>702</v>
      </c>
      <c r="F333" s="125" t="s">
        <v>703</v>
      </c>
      <c r="G333" s="126" t="s">
        <v>448</v>
      </c>
      <c r="H333" s="127">
        <v>0.86299999999999999</v>
      </c>
      <c r="I333" s="128"/>
      <c r="J333" s="128"/>
      <c r="K333" s="129">
        <f>ROUND(P333*H333,2)</f>
        <v>0</v>
      </c>
      <c r="L333" s="125" t="s">
        <v>142</v>
      </c>
      <c r="M333" s="31"/>
      <c r="N333" s="130" t="s">
        <v>29</v>
      </c>
      <c r="O333" s="131" t="s">
        <v>42</v>
      </c>
      <c r="P333" s="132">
        <f>I333+J333</f>
        <v>0</v>
      </c>
      <c r="Q333" s="132">
        <f>ROUND(I333*H333,2)</f>
        <v>0</v>
      </c>
      <c r="R333" s="132">
        <f>ROUND(J333*H333,2)</f>
        <v>0</v>
      </c>
      <c r="T333" s="133">
        <f>S333*H333</f>
        <v>0</v>
      </c>
      <c r="U333" s="133">
        <v>0</v>
      </c>
      <c r="V333" s="133">
        <f>U333*H333</f>
        <v>0</v>
      </c>
      <c r="W333" s="133">
        <v>0</v>
      </c>
      <c r="X333" s="134">
        <f>W333*H333</f>
        <v>0</v>
      </c>
      <c r="AR333" s="135" t="s">
        <v>137</v>
      </c>
      <c r="AT333" s="135" t="s">
        <v>138</v>
      </c>
      <c r="AU333" s="135" t="s">
        <v>81</v>
      </c>
      <c r="AY333" s="16" t="s">
        <v>134</v>
      </c>
      <c r="BE333" s="136">
        <f>IF(O333="základní",K333,0)</f>
        <v>0</v>
      </c>
      <c r="BF333" s="136">
        <f>IF(O333="snížená",K333,0)</f>
        <v>0</v>
      </c>
      <c r="BG333" s="136">
        <f>IF(O333="zákl. přenesená",K333,0)</f>
        <v>0</v>
      </c>
      <c r="BH333" s="136">
        <f>IF(O333="sníž. přenesená",K333,0)</f>
        <v>0</v>
      </c>
      <c r="BI333" s="136">
        <f>IF(O333="nulová",K333,0)</f>
        <v>0</v>
      </c>
      <c r="BJ333" s="16" t="s">
        <v>81</v>
      </c>
      <c r="BK333" s="136">
        <f>ROUND(P333*H333,2)</f>
        <v>0</v>
      </c>
      <c r="BL333" s="16" t="s">
        <v>137</v>
      </c>
      <c r="BM333" s="135" t="s">
        <v>704</v>
      </c>
    </row>
    <row r="334" spans="2:65" s="1" customFormat="1" ht="19.5">
      <c r="B334" s="31"/>
      <c r="D334" s="137" t="s">
        <v>144</v>
      </c>
      <c r="F334" s="138" t="s">
        <v>705</v>
      </c>
      <c r="I334" s="139"/>
      <c r="J334" s="139"/>
      <c r="M334" s="31"/>
      <c r="N334" s="140"/>
      <c r="X334" s="52"/>
      <c r="AT334" s="16" t="s">
        <v>144</v>
      </c>
      <c r="AU334" s="16" t="s">
        <v>81</v>
      </c>
    </row>
    <row r="335" spans="2:65" s="1" customFormat="1" ht="11.25">
      <c r="B335" s="31"/>
      <c r="D335" s="141" t="s">
        <v>145</v>
      </c>
      <c r="F335" s="142" t="s">
        <v>706</v>
      </c>
      <c r="I335" s="139"/>
      <c r="J335" s="139"/>
      <c r="M335" s="31"/>
      <c r="N335" s="140"/>
      <c r="X335" s="52"/>
      <c r="AT335" s="16" t="s">
        <v>145</v>
      </c>
      <c r="AU335" s="16" t="s">
        <v>81</v>
      </c>
    </row>
    <row r="336" spans="2:65" s="11" customFormat="1" ht="11.25">
      <c r="B336" s="144"/>
      <c r="D336" s="137" t="s">
        <v>149</v>
      </c>
      <c r="E336" s="145" t="s">
        <v>29</v>
      </c>
      <c r="F336" s="146" t="s">
        <v>901</v>
      </c>
      <c r="H336" s="147">
        <v>0.19</v>
      </c>
      <c r="I336" s="148"/>
      <c r="J336" s="148"/>
      <c r="M336" s="144"/>
      <c r="N336" s="149"/>
      <c r="X336" s="150"/>
      <c r="AT336" s="145" t="s">
        <v>149</v>
      </c>
      <c r="AU336" s="145" t="s">
        <v>81</v>
      </c>
      <c r="AV336" s="11" t="s">
        <v>83</v>
      </c>
      <c r="AW336" s="11" t="s">
        <v>5</v>
      </c>
      <c r="AX336" s="11" t="s">
        <v>73</v>
      </c>
      <c r="AY336" s="145" t="s">
        <v>134</v>
      </c>
    </row>
    <row r="337" spans="2:51" s="11" customFormat="1" ht="11.25">
      <c r="B337" s="144"/>
      <c r="D337" s="137" t="s">
        <v>149</v>
      </c>
      <c r="E337" s="145" t="s">
        <v>29</v>
      </c>
      <c r="F337" s="146" t="s">
        <v>902</v>
      </c>
      <c r="H337" s="147">
        <v>0.67300000000000004</v>
      </c>
      <c r="I337" s="148"/>
      <c r="J337" s="148"/>
      <c r="M337" s="144"/>
      <c r="N337" s="149"/>
      <c r="X337" s="150"/>
      <c r="AT337" s="145" t="s">
        <v>149</v>
      </c>
      <c r="AU337" s="145" t="s">
        <v>81</v>
      </c>
      <c r="AV337" s="11" t="s">
        <v>83</v>
      </c>
      <c r="AW337" s="11" t="s">
        <v>5</v>
      </c>
      <c r="AX337" s="11" t="s">
        <v>73</v>
      </c>
      <c r="AY337" s="145" t="s">
        <v>134</v>
      </c>
    </row>
    <row r="338" spans="2:51" s="14" customFormat="1" ht="11.25">
      <c r="B338" s="166"/>
      <c r="D338" s="137" t="s">
        <v>149</v>
      </c>
      <c r="E338" s="167" t="s">
        <v>29</v>
      </c>
      <c r="F338" s="168" t="s">
        <v>302</v>
      </c>
      <c r="H338" s="169">
        <v>0.86299999999999999</v>
      </c>
      <c r="I338" s="170"/>
      <c r="J338" s="170"/>
      <c r="M338" s="166"/>
      <c r="N338" s="183"/>
      <c r="O338" s="184"/>
      <c r="P338" s="184"/>
      <c r="Q338" s="184"/>
      <c r="R338" s="184"/>
      <c r="S338" s="184"/>
      <c r="T338" s="184"/>
      <c r="U338" s="184"/>
      <c r="V338" s="184"/>
      <c r="W338" s="184"/>
      <c r="X338" s="185"/>
      <c r="AT338" s="167" t="s">
        <v>149</v>
      </c>
      <c r="AU338" s="167" t="s">
        <v>81</v>
      </c>
      <c r="AV338" s="14" t="s">
        <v>137</v>
      </c>
      <c r="AW338" s="14" t="s">
        <v>5</v>
      </c>
      <c r="AX338" s="14" t="s">
        <v>81</v>
      </c>
      <c r="AY338" s="167" t="s">
        <v>134</v>
      </c>
    </row>
    <row r="339" spans="2:51" s="1" customFormat="1" ht="6.95" customHeight="1">
      <c r="B339" s="40"/>
      <c r="C339" s="41"/>
      <c r="D339" s="41"/>
      <c r="E339" s="41"/>
      <c r="F339" s="41"/>
      <c r="G339" s="41"/>
      <c r="H339" s="41"/>
      <c r="I339" s="41"/>
      <c r="J339" s="41"/>
      <c r="K339" s="41"/>
      <c r="L339" s="41"/>
      <c r="M339" s="31"/>
    </row>
  </sheetData>
  <sheetProtection algorithmName="SHA-512" hashValue="i33+EC1zOVNSvcIRXYWvE5HYN25zxAf2pp6t5+9KcUqlmJe86bKR4wGOWcBlealKKA5gROzOjTZOFiLC6CtRzA==" saltValue="V2DQDHf08GRg1K0UMqc6axJbhq3nUP3VOHjezoMoJkUxHZTo5P97emt0VO07t4OuWIBCbZvwgBaLsIgjA/zRvw==" spinCount="100000" sheet="1" objects="1" scenarios="1" formatColumns="0" formatRows="0" autoFilter="0"/>
  <autoFilter ref="C93:L338" xr:uid="{00000000-0009-0000-0000-000004000000}"/>
  <mergeCells count="9">
    <mergeCell ref="E52:H52"/>
    <mergeCell ref="E84:H84"/>
    <mergeCell ref="E86:H86"/>
    <mergeCell ref="M2:Z2"/>
    <mergeCell ref="E7:H7"/>
    <mergeCell ref="E9:H9"/>
    <mergeCell ref="E18:H18"/>
    <mergeCell ref="E27:H27"/>
    <mergeCell ref="E50:H50"/>
  </mergeCells>
  <hyperlinks>
    <hyperlink ref="F99" r:id="rId1" xr:uid="{00000000-0004-0000-0400-000000000000}"/>
    <hyperlink ref="F103" r:id="rId2" xr:uid="{00000000-0004-0000-0400-000001000000}"/>
    <hyperlink ref="F107" r:id="rId3" xr:uid="{00000000-0004-0000-0400-000002000000}"/>
    <hyperlink ref="F111" r:id="rId4" xr:uid="{00000000-0004-0000-0400-000003000000}"/>
    <hyperlink ref="F116" r:id="rId5" xr:uid="{00000000-0004-0000-0400-000004000000}"/>
    <hyperlink ref="F122" r:id="rId6" xr:uid="{00000000-0004-0000-0400-000005000000}"/>
    <hyperlink ref="F126" r:id="rId7" xr:uid="{00000000-0004-0000-0400-000006000000}"/>
    <hyperlink ref="F130" r:id="rId8" xr:uid="{00000000-0004-0000-0400-000007000000}"/>
    <hyperlink ref="F139" r:id="rId9" xr:uid="{00000000-0004-0000-0400-000008000000}"/>
    <hyperlink ref="F144" r:id="rId10" xr:uid="{00000000-0004-0000-0400-000009000000}"/>
    <hyperlink ref="F152" r:id="rId11" xr:uid="{00000000-0004-0000-0400-00000A000000}"/>
    <hyperlink ref="F159" r:id="rId12" xr:uid="{00000000-0004-0000-0400-00000B000000}"/>
    <hyperlink ref="F163" r:id="rId13" xr:uid="{00000000-0004-0000-0400-00000C000000}"/>
    <hyperlink ref="F167" r:id="rId14" xr:uid="{00000000-0004-0000-0400-00000D000000}"/>
    <hyperlink ref="F171" r:id="rId15" xr:uid="{00000000-0004-0000-0400-00000E000000}"/>
    <hyperlink ref="F175" r:id="rId16" xr:uid="{00000000-0004-0000-0400-00000F000000}"/>
    <hyperlink ref="F180" r:id="rId17" xr:uid="{00000000-0004-0000-0400-000010000000}"/>
    <hyperlink ref="F184" r:id="rId18" xr:uid="{00000000-0004-0000-0400-000011000000}"/>
    <hyperlink ref="F190" r:id="rId19" xr:uid="{00000000-0004-0000-0400-000012000000}"/>
    <hyperlink ref="F195" r:id="rId20" xr:uid="{00000000-0004-0000-0400-000013000000}"/>
    <hyperlink ref="F203" r:id="rId21" xr:uid="{00000000-0004-0000-0400-000014000000}"/>
    <hyperlink ref="F207" r:id="rId22" xr:uid="{00000000-0004-0000-0400-000015000000}"/>
    <hyperlink ref="F212" r:id="rId23" xr:uid="{00000000-0004-0000-0400-000016000000}"/>
    <hyperlink ref="F220" r:id="rId24" xr:uid="{00000000-0004-0000-0400-000017000000}"/>
    <hyperlink ref="F228" r:id="rId25" xr:uid="{00000000-0004-0000-0400-000018000000}"/>
    <hyperlink ref="F232" r:id="rId26" xr:uid="{00000000-0004-0000-0400-000019000000}"/>
    <hyperlink ref="F240" r:id="rId27" xr:uid="{00000000-0004-0000-0400-00001A000000}"/>
    <hyperlink ref="F244" r:id="rId28" xr:uid="{00000000-0004-0000-0400-00001B000000}"/>
    <hyperlink ref="F248" r:id="rId29" xr:uid="{00000000-0004-0000-0400-00001C000000}"/>
    <hyperlink ref="F256" r:id="rId30" xr:uid="{00000000-0004-0000-0400-00001D000000}"/>
    <hyperlink ref="F260" r:id="rId31" xr:uid="{00000000-0004-0000-0400-00001E000000}"/>
    <hyperlink ref="F267" r:id="rId32" xr:uid="{00000000-0004-0000-0400-00001F000000}"/>
    <hyperlink ref="F281" r:id="rId33" xr:uid="{00000000-0004-0000-0400-000020000000}"/>
    <hyperlink ref="F289" r:id="rId34" xr:uid="{00000000-0004-0000-0400-000021000000}"/>
    <hyperlink ref="F296" r:id="rId35" xr:uid="{00000000-0004-0000-0400-000022000000}"/>
    <hyperlink ref="F300" r:id="rId36" xr:uid="{00000000-0004-0000-0400-000023000000}"/>
    <hyperlink ref="F307" r:id="rId37" xr:uid="{00000000-0004-0000-0400-000024000000}"/>
    <hyperlink ref="F312" r:id="rId38" xr:uid="{00000000-0004-0000-0400-000025000000}"/>
    <hyperlink ref="F317" r:id="rId39" xr:uid="{00000000-0004-0000-0400-000026000000}"/>
    <hyperlink ref="F323" r:id="rId40" xr:uid="{00000000-0004-0000-0400-000027000000}"/>
    <hyperlink ref="F330" r:id="rId41" xr:uid="{00000000-0004-0000-0400-000028000000}"/>
    <hyperlink ref="F335" r:id="rId42" xr:uid="{00000000-0004-0000-0400-000029000000}"/>
  </hyperlinks>
  <pageMargins left="0.39374999999999999" right="0.39374999999999999" top="0.39374999999999999" bottom="0.39374999999999999" header="0" footer="0"/>
  <pageSetup paperSize="9" scale="78" fitToHeight="100" orientation="landscape" blackAndWhite="1" r:id="rId43"/>
  <headerFooter>
    <oddFooter>&amp;CStrana &amp;P z &amp;N</oddFooter>
  </headerFooter>
  <drawing r:id="rId4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B2:BM568"/>
  <sheetViews>
    <sheetView showGridLines="0" tabSelected="1" workbookViewId="0">
      <selection activeCell="F2" sqref="F2"/>
    </sheetView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15.5" customWidth="1"/>
    <col min="13" max="13" width="9.33203125" customWidth="1"/>
    <col min="14" max="14" width="10.83203125" hidden="1" customWidth="1"/>
    <col min="15" max="15" width="9.33203125" hidden="1"/>
    <col min="16" max="24" width="14.1640625" hidden="1" customWidth="1"/>
    <col min="25" max="25" width="12.33203125" hidden="1" customWidth="1"/>
    <col min="26" max="26" width="16.33203125" customWidth="1"/>
    <col min="27" max="27" width="12.33203125" customWidth="1"/>
    <col min="28" max="28" width="1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M2" s="216"/>
      <c r="N2" s="216"/>
      <c r="O2" s="216"/>
      <c r="P2" s="216"/>
      <c r="Q2" s="216"/>
      <c r="R2" s="216"/>
      <c r="S2" s="216"/>
      <c r="T2" s="216"/>
      <c r="U2" s="216"/>
      <c r="V2" s="216"/>
      <c r="W2" s="216"/>
      <c r="X2" s="216"/>
      <c r="Y2" s="216"/>
      <c r="Z2" s="216"/>
      <c r="AT2" s="16" t="s">
        <v>95</v>
      </c>
    </row>
    <row r="3" spans="2:4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9"/>
      <c r="AT3" s="16" t="s">
        <v>83</v>
      </c>
    </row>
    <row r="4" spans="2:46" ht="24.95" customHeight="1">
      <c r="B4" s="19"/>
      <c r="D4" s="20" t="s">
        <v>97</v>
      </c>
      <c r="M4" s="19"/>
      <c r="N4" s="85" t="s">
        <v>11</v>
      </c>
      <c r="AT4" s="16" t="s">
        <v>4</v>
      </c>
    </row>
    <row r="5" spans="2:46" ht="6.95" customHeight="1">
      <c r="B5" s="19"/>
      <c r="M5" s="19"/>
    </row>
    <row r="6" spans="2:46" ht="12" customHeight="1">
      <c r="B6" s="19"/>
      <c r="D6" s="26" t="s">
        <v>17</v>
      </c>
      <c r="M6" s="19"/>
    </row>
    <row r="7" spans="2:46" ht="16.5" customHeight="1">
      <c r="B7" s="19"/>
      <c r="E7" s="231" t="str">
        <f>'Rekapitulace stavby'!K6</f>
        <v>Šternberk – Most přes Sprchový potok (u tenisových kurtů)</v>
      </c>
      <c r="F7" s="232"/>
      <c r="G7" s="232"/>
      <c r="H7" s="232"/>
      <c r="M7" s="19"/>
    </row>
    <row r="8" spans="2:46" s="1" customFormat="1" ht="12" customHeight="1">
      <c r="B8" s="31"/>
      <c r="D8" s="26" t="s">
        <v>98</v>
      </c>
      <c r="M8" s="31"/>
    </row>
    <row r="9" spans="2:46" s="1" customFormat="1" ht="16.5" customHeight="1">
      <c r="B9" s="31"/>
      <c r="E9" s="194" t="s">
        <v>907</v>
      </c>
      <c r="F9" s="233"/>
      <c r="G9" s="233"/>
      <c r="H9" s="233"/>
      <c r="M9" s="31"/>
    </row>
    <row r="10" spans="2:46" s="1" customFormat="1" ht="11.25">
      <c r="B10" s="31"/>
      <c r="M10" s="31"/>
    </row>
    <row r="11" spans="2:46" s="1" customFormat="1" ht="12" customHeight="1">
      <c r="B11" s="31"/>
      <c r="D11" s="26" t="s">
        <v>19</v>
      </c>
      <c r="F11" s="24" t="s">
        <v>96</v>
      </c>
      <c r="I11" s="26" t="s">
        <v>21</v>
      </c>
      <c r="J11" s="24" t="s">
        <v>908</v>
      </c>
      <c r="M11" s="31"/>
    </row>
    <row r="12" spans="2:46" s="1" customFormat="1" ht="12" customHeight="1">
      <c r="B12" s="31"/>
      <c r="D12" s="26" t="s">
        <v>23</v>
      </c>
      <c r="F12" s="24" t="s">
        <v>24</v>
      </c>
      <c r="I12" s="26" t="s">
        <v>25</v>
      </c>
      <c r="J12" s="48" t="str">
        <f>'Rekapitulace stavby'!AN8</f>
        <v>10. 10. 2024</v>
      </c>
      <c r="M12" s="31"/>
    </row>
    <row r="13" spans="2:46" s="1" customFormat="1" ht="10.9" customHeight="1">
      <c r="B13" s="31"/>
      <c r="M13" s="31"/>
    </row>
    <row r="14" spans="2:46" s="1" customFormat="1" ht="12" customHeight="1">
      <c r="B14" s="31"/>
      <c r="D14" s="26" t="s">
        <v>27</v>
      </c>
      <c r="I14" s="26" t="s">
        <v>28</v>
      </c>
      <c r="J14" s="24" t="str">
        <f>IF('Rekapitulace stavby'!AN10="","",'Rekapitulace stavby'!AN10)</f>
        <v/>
      </c>
      <c r="M14" s="31"/>
    </row>
    <row r="15" spans="2:46" s="1" customFormat="1" ht="18" customHeight="1">
      <c r="B15" s="31"/>
      <c r="E15" s="24" t="str">
        <f>IF('Rekapitulace stavby'!E11="","",'Rekapitulace stavby'!E11)</f>
        <v xml:space="preserve"> </v>
      </c>
      <c r="I15" s="26" t="s">
        <v>30</v>
      </c>
      <c r="J15" s="24" t="str">
        <f>IF('Rekapitulace stavby'!AN11="","",'Rekapitulace stavby'!AN11)</f>
        <v/>
      </c>
      <c r="M15" s="31"/>
    </row>
    <row r="16" spans="2:46" s="1" customFormat="1" ht="6.95" customHeight="1">
      <c r="B16" s="31"/>
      <c r="M16" s="31"/>
    </row>
    <row r="17" spans="2:13" s="1" customFormat="1" ht="12" customHeight="1">
      <c r="B17" s="31"/>
      <c r="D17" s="26" t="s">
        <v>31</v>
      </c>
      <c r="I17" s="26" t="s">
        <v>28</v>
      </c>
      <c r="J17" s="27" t="str">
        <f>'Rekapitulace stavby'!AN13</f>
        <v>Vyplň údaj</v>
      </c>
      <c r="M17" s="31"/>
    </row>
    <row r="18" spans="2:13" s="1" customFormat="1" ht="18" customHeight="1">
      <c r="B18" s="31"/>
      <c r="E18" s="234" t="str">
        <f>'Rekapitulace stavby'!E14</f>
        <v>Vyplň údaj</v>
      </c>
      <c r="F18" s="215"/>
      <c r="G18" s="215"/>
      <c r="H18" s="215"/>
      <c r="I18" s="26" t="s">
        <v>30</v>
      </c>
      <c r="J18" s="27" t="str">
        <f>'Rekapitulace stavby'!AN14</f>
        <v>Vyplň údaj</v>
      </c>
      <c r="M18" s="31"/>
    </row>
    <row r="19" spans="2:13" s="1" customFormat="1" ht="6.95" customHeight="1">
      <c r="B19" s="31"/>
      <c r="M19" s="31"/>
    </row>
    <row r="20" spans="2:13" s="1" customFormat="1" ht="12" customHeight="1">
      <c r="B20" s="31"/>
      <c r="D20" s="26" t="s">
        <v>33</v>
      </c>
      <c r="I20" s="26" t="s">
        <v>28</v>
      </c>
      <c r="J20" s="24" t="s">
        <v>100</v>
      </c>
      <c r="M20" s="31"/>
    </row>
    <row r="21" spans="2:13" s="1" customFormat="1" ht="18" customHeight="1">
      <c r="B21" s="31"/>
      <c r="E21" s="24" t="s">
        <v>101</v>
      </c>
      <c r="I21" s="26" t="s">
        <v>30</v>
      </c>
      <c r="J21" s="24" t="s">
        <v>102</v>
      </c>
      <c r="M21" s="31"/>
    </row>
    <row r="22" spans="2:13" s="1" customFormat="1" ht="6.95" customHeight="1">
      <c r="B22" s="31"/>
      <c r="M22" s="31"/>
    </row>
    <row r="23" spans="2:13" s="1" customFormat="1" ht="12" customHeight="1">
      <c r="B23" s="31"/>
      <c r="D23" s="26" t="s">
        <v>34</v>
      </c>
      <c r="I23" s="26" t="s">
        <v>28</v>
      </c>
      <c r="J23" s="24" t="str">
        <f>IF('Rekapitulace stavby'!AN19="","",'Rekapitulace stavby'!AN19)</f>
        <v/>
      </c>
      <c r="M23" s="31"/>
    </row>
    <row r="24" spans="2:13" s="1" customFormat="1" ht="18" customHeight="1">
      <c r="B24" s="31"/>
      <c r="E24" s="24" t="str">
        <f>IF('Rekapitulace stavby'!E20="","",'Rekapitulace stavby'!E20)</f>
        <v xml:space="preserve"> </v>
      </c>
      <c r="I24" s="26" t="s">
        <v>30</v>
      </c>
      <c r="J24" s="24" t="str">
        <f>IF('Rekapitulace stavby'!AN20="","",'Rekapitulace stavby'!AN20)</f>
        <v/>
      </c>
      <c r="M24" s="31"/>
    </row>
    <row r="25" spans="2:13" s="1" customFormat="1" ht="6.95" customHeight="1">
      <c r="B25" s="31"/>
      <c r="M25" s="31"/>
    </row>
    <row r="26" spans="2:13" s="1" customFormat="1" ht="12" customHeight="1">
      <c r="B26" s="31"/>
      <c r="D26" s="26" t="s">
        <v>35</v>
      </c>
      <c r="M26" s="31"/>
    </row>
    <row r="27" spans="2:13" s="7" customFormat="1" ht="16.5" customHeight="1">
      <c r="B27" s="86"/>
      <c r="E27" s="220" t="s">
        <v>29</v>
      </c>
      <c r="F27" s="220"/>
      <c r="G27" s="220"/>
      <c r="H27" s="220"/>
      <c r="M27" s="86"/>
    </row>
    <row r="28" spans="2:13" s="1" customFormat="1" ht="6.95" customHeight="1">
      <c r="B28" s="31"/>
      <c r="M28" s="31"/>
    </row>
    <row r="29" spans="2:13" s="1" customFormat="1" ht="6.95" customHeight="1">
      <c r="B29" s="31"/>
      <c r="D29" s="49"/>
      <c r="E29" s="49"/>
      <c r="F29" s="49"/>
      <c r="G29" s="49"/>
      <c r="H29" s="49"/>
      <c r="I29" s="49"/>
      <c r="J29" s="49"/>
      <c r="K29" s="49"/>
      <c r="L29" s="49"/>
      <c r="M29" s="31"/>
    </row>
    <row r="30" spans="2:13" s="1" customFormat="1" ht="12.75">
      <c r="B30" s="31"/>
      <c r="E30" s="26" t="s">
        <v>103</v>
      </c>
      <c r="K30" s="87">
        <f>I61</f>
        <v>0</v>
      </c>
      <c r="M30" s="31"/>
    </row>
    <row r="31" spans="2:13" s="1" customFormat="1" ht="12.75">
      <c r="B31" s="31"/>
      <c r="E31" s="26" t="s">
        <v>104</v>
      </c>
      <c r="K31" s="87">
        <f>J61</f>
        <v>0</v>
      </c>
      <c r="M31" s="31"/>
    </row>
    <row r="32" spans="2:13" s="1" customFormat="1" ht="25.35" customHeight="1">
      <c r="B32" s="31"/>
      <c r="D32" s="88" t="s">
        <v>37</v>
      </c>
      <c r="K32" s="62">
        <f>ROUND(K94, 2)</f>
        <v>0</v>
      </c>
      <c r="M32" s="31"/>
    </row>
    <row r="33" spans="2:13" s="1" customFormat="1" ht="6.95" customHeight="1">
      <c r="B33" s="31"/>
      <c r="D33" s="49"/>
      <c r="E33" s="49"/>
      <c r="F33" s="49"/>
      <c r="G33" s="49"/>
      <c r="H33" s="49"/>
      <c r="I33" s="49"/>
      <c r="J33" s="49"/>
      <c r="K33" s="49"/>
      <c r="L33" s="49"/>
      <c r="M33" s="31"/>
    </row>
    <row r="34" spans="2:13" s="1" customFormat="1" ht="14.45" customHeight="1">
      <c r="B34" s="31"/>
      <c r="F34" s="34" t="s">
        <v>39</v>
      </c>
      <c r="I34" s="34" t="s">
        <v>38</v>
      </c>
      <c r="K34" s="34" t="s">
        <v>40</v>
      </c>
      <c r="M34" s="31"/>
    </row>
    <row r="35" spans="2:13" s="1" customFormat="1" ht="14.45" customHeight="1">
      <c r="B35" s="31"/>
      <c r="D35" s="51" t="s">
        <v>41</v>
      </c>
      <c r="E35" s="26" t="s">
        <v>42</v>
      </c>
      <c r="F35" s="87">
        <f>ROUND((SUM(BE94:BE567)),  2)</f>
        <v>0</v>
      </c>
      <c r="I35" s="89">
        <v>0.21</v>
      </c>
      <c r="K35" s="87">
        <f>ROUND(((SUM(BE94:BE567))*I35),  2)</f>
        <v>0</v>
      </c>
      <c r="M35" s="31"/>
    </row>
    <row r="36" spans="2:13" s="1" customFormat="1" ht="14.45" customHeight="1">
      <c r="B36" s="31"/>
      <c r="E36" s="26" t="s">
        <v>43</v>
      </c>
      <c r="F36" s="87">
        <f>ROUND((SUM(BF94:BF567)),  2)</f>
        <v>0</v>
      </c>
      <c r="I36" s="89">
        <v>0.15</v>
      </c>
      <c r="K36" s="87">
        <f>ROUND(((SUM(BF94:BF567))*I36),  2)</f>
        <v>0</v>
      </c>
      <c r="M36" s="31"/>
    </row>
    <row r="37" spans="2:13" s="1" customFormat="1" ht="14.45" hidden="1" customHeight="1">
      <c r="B37" s="31"/>
      <c r="E37" s="26" t="s">
        <v>44</v>
      </c>
      <c r="F37" s="87">
        <f>ROUND((SUM(BG94:BG567)),  2)</f>
        <v>0</v>
      </c>
      <c r="I37" s="89">
        <v>0.21</v>
      </c>
      <c r="K37" s="87">
        <f>0</f>
        <v>0</v>
      </c>
      <c r="M37" s="31"/>
    </row>
    <row r="38" spans="2:13" s="1" customFormat="1" ht="14.45" hidden="1" customHeight="1">
      <c r="B38" s="31"/>
      <c r="E38" s="26" t="s">
        <v>45</v>
      </c>
      <c r="F38" s="87">
        <f>ROUND((SUM(BH94:BH567)),  2)</f>
        <v>0</v>
      </c>
      <c r="I38" s="89">
        <v>0.15</v>
      </c>
      <c r="K38" s="87">
        <f>0</f>
        <v>0</v>
      </c>
      <c r="M38" s="31"/>
    </row>
    <row r="39" spans="2:13" s="1" customFormat="1" ht="14.45" hidden="1" customHeight="1">
      <c r="B39" s="31"/>
      <c r="E39" s="26" t="s">
        <v>46</v>
      </c>
      <c r="F39" s="87">
        <f>ROUND((SUM(BI94:BI567)),  2)</f>
        <v>0</v>
      </c>
      <c r="I39" s="89">
        <v>0</v>
      </c>
      <c r="K39" s="87">
        <f>0</f>
        <v>0</v>
      </c>
      <c r="M39" s="31"/>
    </row>
    <row r="40" spans="2:13" s="1" customFormat="1" ht="6.95" customHeight="1">
      <c r="B40" s="31"/>
      <c r="M40" s="31"/>
    </row>
    <row r="41" spans="2:13" s="1" customFormat="1" ht="25.35" customHeight="1">
      <c r="B41" s="31"/>
      <c r="C41" s="90"/>
      <c r="D41" s="91" t="s">
        <v>47</v>
      </c>
      <c r="E41" s="53"/>
      <c r="F41" s="53"/>
      <c r="G41" s="92" t="s">
        <v>48</v>
      </c>
      <c r="H41" s="93" t="s">
        <v>49</v>
      </c>
      <c r="I41" s="53"/>
      <c r="J41" s="53"/>
      <c r="K41" s="94">
        <f>SUM(K32:K39)</f>
        <v>0</v>
      </c>
      <c r="L41" s="95"/>
      <c r="M41" s="31"/>
    </row>
    <row r="42" spans="2:13" s="1" customFormat="1" ht="14.45" customHeight="1">
      <c r="B42" s="40"/>
      <c r="C42" s="41"/>
      <c r="D42" s="41"/>
      <c r="E42" s="41"/>
      <c r="F42" s="41"/>
      <c r="G42" s="41"/>
      <c r="H42" s="41"/>
      <c r="I42" s="41"/>
      <c r="J42" s="41"/>
      <c r="K42" s="41"/>
      <c r="L42" s="41"/>
      <c r="M42" s="31"/>
    </row>
    <row r="46" spans="2:13" s="1" customFormat="1" ht="6.95" hidden="1" customHeight="1"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43"/>
      <c r="M46" s="31"/>
    </row>
    <row r="47" spans="2:13" s="1" customFormat="1" ht="24.95" hidden="1" customHeight="1">
      <c r="B47" s="31"/>
      <c r="C47" s="20" t="s">
        <v>105</v>
      </c>
      <c r="M47" s="31"/>
    </row>
    <row r="48" spans="2:13" s="1" customFormat="1" ht="6.95" hidden="1" customHeight="1">
      <c r="B48" s="31"/>
      <c r="M48" s="31"/>
    </row>
    <row r="49" spans="2:47" s="1" customFormat="1" ht="12" hidden="1" customHeight="1">
      <c r="B49" s="31"/>
      <c r="C49" s="26" t="s">
        <v>17</v>
      </c>
      <c r="M49" s="31"/>
    </row>
    <row r="50" spans="2:47" s="1" customFormat="1" ht="16.5" hidden="1" customHeight="1">
      <c r="B50" s="31"/>
      <c r="E50" s="231" t="str">
        <f>E7</f>
        <v>Šternberk – Most přes Sprchový potok (u tenisových kurtů)</v>
      </c>
      <c r="F50" s="232"/>
      <c r="G50" s="232"/>
      <c r="H50" s="232"/>
      <c r="M50" s="31"/>
    </row>
    <row r="51" spans="2:47" s="1" customFormat="1" ht="12" hidden="1" customHeight="1">
      <c r="B51" s="31"/>
      <c r="C51" s="26" t="s">
        <v>98</v>
      </c>
      <c r="M51" s="31"/>
    </row>
    <row r="52" spans="2:47" s="1" customFormat="1" ht="16.5" hidden="1" customHeight="1">
      <c r="B52" s="31"/>
      <c r="E52" s="194" t="str">
        <f>E9</f>
        <v>SO 201 -  Most ev.č. M10</v>
      </c>
      <c r="F52" s="233"/>
      <c r="G52" s="233"/>
      <c r="H52" s="233"/>
      <c r="M52" s="31"/>
    </row>
    <row r="53" spans="2:47" s="1" customFormat="1" ht="6.95" hidden="1" customHeight="1">
      <c r="B53" s="31"/>
      <c r="M53" s="31"/>
    </row>
    <row r="54" spans="2:47" s="1" customFormat="1" ht="12" hidden="1" customHeight="1">
      <c r="B54" s="31"/>
      <c r="C54" s="26" t="s">
        <v>23</v>
      </c>
      <c r="F54" s="24" t="str">
        <f>F12</f>
        <v xml:space="preserve"> </v>
      </c>
      <c r="I54" s="26" t="s">
        <v>25</v>
      </c>
      <c r="J54" s="48" t="str">
        <f>IF(J12="","",J12)</f>
        <v>10. 10. 2024</v>
      </c>
      <c r="M54" s="31"/>
    </row>
    <row r="55" spans="2:47" s="1" customFormat="1" ht="6.95" hidden="1" customHeight="1">
      <c r="B55" s="31"/>
      <c r="M55" s="31"/>
    </row>
    <row r="56" spans="2:47" s="1" customFormat="1" ht="15.2" hidden="1" customHeight="1">
      <c r="B56" s="31"/>
      <c r="C56" s="26" t="s">
        <v>27</v>
      </c>
      <c r="F56" s="24" t="str">
        <f>E15</f>
        <v xml:space="preserve"> </v>
      </c>
      <c r="I56" s="26" t="s">
        <v>33</v>
      </c>
      <c r="J56" s="29" t="str">
        <f>E21</f>
        <v>Midakon s.r.o</v>
      </c>
      <c r="M56" s="31"/>
    </row>
    <row r="57" spans="2:47" s="1" customFormat="1" ht="15.2" hidden="1" customHeight="1">
      <c r="B57" s="31"/>
      <c r="C57" s="26" t="s">
        <v>31</v>
      </c>
      <c r="F57" s="24" t="str">
        <f>IF(E18="","",E18)</f>
        <v>Vyplň údaj</v>
      </c>
      <c r="I57" s="26" t="s">
        <v>34</v>
      </c>
      <c r="J57" s="29" t="str">
        <f>E24</f>
        <v xml:space="preserve"> </v>
      </c>
      <c r="M57" s="31"/>
    </row>
    <row r="58" spans="2:47" s="1" customFormat="1" ht="10.35" hidden="1" customHeight="1">
      <c r="B58" s="31"/>
      <c r="M58" s="31"/>
    </row>
    <row r="59" spans="2:47" s="1" customFormat="1" ht="29.25" hidden="1" customHeight="1">
      <c r="B59" s="31"/>
      <c r="C59" s="96" t="s">
        <v>106</v>
      </c>
      <c r="D59" s="90"/>
      <c r="E59" s="90"/>
      <c r="F59" s="90"/>
      <c r="G59" s="90"/>
      <c r="H59" s="90"/>
      <c r="I59" s="97" t="s">
        <v>107</v>
      </c>
      <c r="J59" s="97" t="s">
        <v>108</v>
      </c>
      <c r="K59" s="97" t="s">
        <v>109</v>
      </c>
      <c r="L59" s="90"/>
      <c r="M59" s="31"/>
    </row>
    <row r="60" spans="2:47" s="1" customFormat="1" ht="10.35" hidden="1" customHeight="1">
      <c r="B60" s="31"/>
      <c r="M60" s="31"/>
    </row>
    <row r="61" spans="2:47" s="1" customFormat="1" ht="22.9" hidden="1" customHeight="1">
      <c r="B61" s="31"/>
      <c r="C61" s="98" t="s">
        <v>71</v>
      </c>
      <c r="I61" s="62">
        <f t="shared" ref="I61:J63" si="0">Q94</f>
        <v>0</v>
      </c>
      <c r="J61" s="62">
        <f t="shared" si="0"/>
        <v>0</v>
      </c>
      <c r="K61" s="62">
        <f>K94</f>
        <v>0</v>
      </c>
      <c r="M61" s="31"/>
      <c r="AU61" s="16" t="s">
        <v>110</v>
      </c>
    </row>
    <row r="62" spans="2:47" s="8" customFormat="1" ht="24.95" hidden="1" customHeight="1">
      <c r="B62" s="99"/>
      <c r="D62" s="100" t="s">
        <v>111</v>
      </c>
      <c r="E62" s="101"/>
      <c r="F62" s="101"/>
      <c r="G62" s="101"/>
      <c r="H62" s="101"/>
      <c r="I62" s="102">
        <f t="shared" si="0"/>
        <v>0</v>
      </c>
      <c r="J62" s="102">
        <f t="shared" si="0"/>
        <v>0</v>
      </c>
      <c r="K62" s="102">
        <f>K95</f>
        <v>0</v>
      </c>
      <c r="M62" s="99"/>
    </row>
    <row r="63" spans="2:47" s="12" customFormat="1" ht="19.899999999999999" hidden="1" customHeight="1">
      <c r="B63" s="154"/>
      <c r="D63" s="155" t="s">
        <v>234</v>
      </c>
      <c r="E63" s="156"/>
      <c r="F63" s="156"/>
      <c r="G63" s="156"/>
      <c r="H63" s="156"/>
      <c r="I63" s="157">
        <f t="shared" si="0"/>
        <v>0</v>
      </c>
      <c r="J63" s="157">
        <f t="shared" si="0"/>
        <v>0</v>
      </c>
      <c r="K63" s="157">
        <f>K96</f>
        <v>0</v>
      </c>
      <c r="M63" s="154"/>
    </row>
    <row r="64" spans="2:47" s="8" customFormat="1" ht="24.95" hidden="1" customHeight="1">
      <c r="B64" s="99"/>
      <c r="D64" s="100" t="s">
        <v>493</v>
      </c>
      <c r="E64" s="101"/>
      <c r="F64" s="101"/>
      <c r="G64" s="101"/>
      <c r="H64" s="101"/>
      <c r="I64" s="102">
        <f>Q106</f>
        <v>0</v>
      </c>
      <c r="J64" s="102">
        <f>R106</f>
        <v>0</v>
      </c>
      <c r="K64" s="102">
        <f>K106</f>
        <v>0</v>
      </c>
      <c r="M64" s="99"/>
    </row>
    <row r="65" spans="2:13" s="8" customFormat="1" ht="24.95" hidden="1" customHeight="1">
      <c r="B65" s="99"/>
      <c r="D65" s="100" t="s">
        <v>235</v>
      </c>
      <c r="E65" s="101"/>
      <c r="F65" s="101"/>
      <c r="G65" s="101"/>
      <c r="H65" s="101"/>
      <c r="I65" s="102">
        <f>Q107</f>
        <v>0</v>
      </c>
      <c r="J65" s="102">
        <f>R107</f>
        <v>0</v>
      </c>
      <c r="K65" s="102">
        <f>K107</f>
        <v>0</v>
      </c>
      <c r="M65" s="99"/>
    </row>
    <row r="66" spans="2:13" s="8" customFormat="1" ht="24.95" hidden="1" customHeight="1">
      <c r="B66" s="99"/>
      <c r="D66" s="100" t="s">
        <v>909</v>
      </c>
      <c r="E66" s="101"/>
      <c r="F66" s="101"/>
      <c r="G66" s="101"/>
      <c r="H66" s="101"/>
      <c r="I66" s="102">
        <f>Q175</f>
        <v>0</v>
      </c>
      <c r="J66" s="102">
        <f>R175</f>
        <v>0</v>
      </c>
      <c r="K66" s="102">
        <f>K175</f>
        <v>0</v>
      </c>
      <c r="M66" s="99"/>
    </row>
    <row r="67" spans="2:13" s="8" customFormat="1" ht="24.95" hidden="1" customHeight="1">
      <c r="B67" s="99"/>
      <c r="D67" s="100" t="s">
        <v>709</v>
      </c>
      <c r="E67" s="101"/>
      <c r="F67" s="101"/>
      <c r="G67" s="101"/>
      <c r="H67" s="101"/>
      <c r="I67" s="102">
        <f>Q235</f>
        <v>0</v>
      </c>
      <c r="J67" s="102">
        <f>R235</f>
        <v>0</v>
      </c>
      <c r="K67" s="102">
        <f>K235</f>
        <v>0</v>
      </c>
      <c r="M67" s="99"/>
    </row>
    <row r="68" spans="2:13" s="8" customFormat="1" ht="24.95" hidden="1" customHeight="1">
      <c r="B68" s="99"/>
      <c r="D68" s="100" t="s">
        <v>910</v>
      </c>
      <c r="E68" s="101"/>
      <c r="F68" s="101"/>
      <c r="G68" s="101"/>
      <c r="H68" s="101"/>
      <c r="I68" s="102">
        <f>Q315</f>
        <v>0</v>
      </c>
      <c r="J68" s="102">
        <f>R315</f>
        <v>0</v>
      </c>
      <c r="K68" s="102">
        <f>K315</f>
        <v>0</v>
      </c>
      <c r="M68" s="99"/>
    </row>
    <row r="69" spans="2:13" s="8" customFormat="1" ht="24.95" hidden="1" customHeight="1">
      <c r="B69" s="99"/>
      <c r="D69" s="100" t="s">
        <v>911</v>
      </c>
      <c r="E69" s="101"/>
      <c r="F69" s="101"/>
      <c r="G69" s="101"/>
      <c r="H69" s="101"/>
      <c r="I69" s="102">
        <f>Q363</f>
        <v>0</v>
      </c>
      <c r="J69" s="102">
        <f>R363</f>
        <v>0</v>
      </c>
      <c r="K69" s="102">
        <f>K363</f>
        <v>0</v>
      </c>
      <c r="M69" s="99"/>
    </row>
    <row r="70" spans="2:13" s="8" customFormat="1" ht="24.95" hidden="1" customHeight="1">
      <c r="B70" s="99"/>
      <c r="D70" s="100" t="s">
        <v>912</v>
      </c>
      <c r="E70" s="101"/>
      <c r="F70" s="101"/>
      <c r="G70" s="101"/>
      <c r="H70" s="101"/>
      <c r="I70" s="102">
        <f>Q402</f>
        <v>0</v>
      </c>
      <c r="J70" s="102">
        <f>R402</f>
        <v>0</v>
      </c>
      <c r="K70" s="102">
        <f>K402</f>
        <v>0</v>
      </c>
      <c r="M70" s="99"/>
    </row>
    <row r="71" spans="2:13" s="8" customFormat="1" ht="24.95" hidden="1" customHeight="1">
      <c r="B71" s="99"/>
      <c r="D71" s="100" t="s">
        <v>710</v>
      </c>
      <c r="E71" s="101"/>
      <c r="F71" s="101"/>
      <c r="G71" s="101"/>
      <c r="H71" s="101"/>
      <c r="I71" s="102">
        <f>Q415</f>
        <v>0</v>
      </c>
      <c r="J71" s="102">
        <f>R415</f>
        <v>0</v>
      </c>
      <c r="K71" s="102">
        <f>K415</f>
        <v>0</v>
      </c>
      <c r="M71" s="99"/>
    </row>
    <row r="72" spans="2:13" s="8" customFormat="1" ht="24.95" hidden="1" customHeight="1">
      <c r="B72" s="99"/>
      <c r="D72" s="100" t="s">
        <v>913</v>
      </c>
      <c r="E72" s="101"/>
      <c r="F72" s="101"/>
      <c r="G72" s="101"/>
      <c r="H72" s="101"/>
      <c r="I72" s="102">
        <f>Q475</f>
        <v>0</v>
      </c>
      <c r="J72" s="102">
        <f>R475</f>
        <v>0</v>
      </c>
      <c r="K72" s="102">
        <f>K475</f>
        <v>0</v>
      </c>
      <c r="M72" s="99"/>
    </row>
    <row r="73" spans="2:13" s="8" customFormat="1" ht="24.95" hidden="1" customHeight="1">
      <c r="B73" s="99"/>
      <c r="D73" s="100" t="s">
        <v>236</v>
      </c>
      <c r="E73" s="101"/>
      <c r="F73" s="101"/>
      <c r="G73" s="101"/>
      <c r="H73" s="101"/>
      <c r="I73" s="102">
        <f>Q483</f>
        <v>0</v>
      </c>
      <c r="J73" s="102">
        <f>R483</f>
        <v>0</v>
      </c>
      <c r="K73" s="102">
        <f>K483</f>
        <v>0</v>
      </c>
      <c r="M73" s="99"/>
    </row>
    <row r="74" spans="2:13" s="8" customFormat="1" ht="24.95" hidden="1" customHeight="1">
      <c r="B74" s="99"/>
      <c r="D74" s="100" t="s">
        <v>914</v>
      </c>
      <c r="E74" s="101"/>
      <c r="F74" s="101"/>
      <c r="G74" s="101"/>
      <c r="H74" s="101"/>
      <c r="I74" s="102">
        <f>Q564</f>
        <v>0</v>
      </c>
      <c r="J74" s="102">
        <f>R564</f>
        <v>0</v>
      </c>
      <c r="K74" s="102">
        <f>K564</f>
        <v>0</v>
      </c>
      <c r="M74" s="99"/>
    </row>
    <row r="75" spans="2:13" s="1" customFormat="1" ht="21.75" hidden="1" customHeight="1">
      <c r="B75" s="31"/>
      <c r="M75" s="31"/>
    </row>
    <row r="76" spans="2:13" s="1" customFormat="1" ht="6.95" hidden="1" customHeight="1"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41"/>
      <c r="M76" s="31"/>
    </row>
    <row r="77" spans="2:13" ht="11.25" hidden="1"/>
    <row r="78" spans="2:13" ht="11.25" hidden="1"/>
    <row r="79" spans="2:13" ht="11.25" hidden="1"/>
    <row r="80" spans="2:13" s="1" customFormat="1" ht="6.95" customHeight="1">
      <c r="B80" s="42"/>
      <c r="C80" s="43"/>
      <c r="D80" s="43"/>
      <c r="E80" s="43"/>
      <c r="F80" s="43"/>
      <c r="G80" s="43"/>
      <c r="H80" s="43"/>
      <c r="I80" s="43"/>
      <c r="J80" s="43"/>
      <c r="K80" s="43"/>
      <c r="L80" s="43"/>
      <c r="M80" s="31"/>
    </row>
    <row r="81" spans="2:63" s="1" customFormat="1" ht="24.95" customHeight="1">
      <c r="B81" s="31"/>
      <c r="C81" s="20" t="s">
        <v>115</v>
      </c>
      <c r="M81" s="31"/>
    </row>
    <row r="82" spans="2:63" s="1" customFormat="1" ht="6.95" customHeight="1">
      <c r="B82" s="31"/>
      <c r="M82" s="31"/>
    </row>
    <row r="83" spans="2:63" s="1" customFormat="1" ht="12" customHeight="1">
      <c r="B83" s="31"/>
      <c r="C83" s="26" t="s">
        <v>17</v>
      </c>
      <c r="M83" s="31"/>
    </row>
    <row r="84" spans="2:63" s="1" customFormat="1" ht="16.5" customHeight="1">
      <c r="B84" s="31"/>
      <c r="E84" s="231" t="str">
        <f>E7</f>
        <v>Šternberk – Most přes Sprchový potok (u tenisových kurtů)</v>
      </c>
      <c r="F84" s="232"/>
      <c r="G84" s="232"/>
      <c r="H84" s="232"/>
      <c r="M84" s="31"/>
    </row>
    <row r="85" spans="2:63" s="1" customFormat="1" ht="12" customHeight="1">
      <c r="B85" s="31"/>
      <c r="C85" s="26" t="s">
        <v>98</v>
      </c>
      <c r="M85" s="31"/>
    </row>
    <row r="86" spans="2:63" s="1" customFormat="1" ht="16.5" customHeight="1">
      <c r="B86" s="31"/>
      <c r="E86" s="194" t="str">
        <f>E9</f>
        <v>SO 201 -  Most ev.č. M10</v>
      </c>
      <c r="F86" s="233"/>
      <c r="G86" s="233"/>
      <c r="H86" s="233"/>
      <c r="M86" s="31"/>
    </row>
    <row r="87" spans="2:63" s="1" customFormat="1" ht="6.95" customHeight="1">
      <c r="B87" s="31"/>
      <c r="M87" s="31"/>
    </row>
    <row r="88" spans="2:63" s="1" customFormat="1" ht="12" customHeight="1">
      <c r="B88" s="31"/>
      <c r="C88" s="26" t="s">
        <v>23</v>
      </c>
      <c r="F88" s="24" t="str">
        <f>F12</f>
        <v xml:space="preserve"> </v>
      </c>
      <c r="I88" s="26" t="s">
        <v>25</v>
      </c>
      <c r="J88" s="48" t="str">
        <f>IF(J12="","",J12)</f>
        <v>10. 10. 2024</v>
      </c>
      <c r="M88" s="31"/>
    </row>
    <row r="89" spans="2:63" s="1" customFormat="1" ht="6.95" customHeight="1">
      <c r="B89" s="31"/>
      <c r="M89" s="31"/>
    </row>
    <row r="90" spans="2:63" s="1" customFormat="1" ht="15.2" customHeight="1">
      <c r="B90" s="31"/>
      <c r="C90" s="26" t="s">
        <v>27</v>
      </c>
      <c r="F90" s="24" t="str">
        <f>E15</f>
        <v xml:space="preserve"> </v>
      </c>
      <c r="I90" s="26" t="s">
        <v>33</v>
      </c>
      <c r="J90" s="29" t="str">
        <f>E21</f>
        <v>Midakon s.r.o</v>
      </c>
      <c r="M90" s="31"/>
    </row>
    <row r="91" spans="2:63" s="1" customFormat="1" ht="15.2" customHeight="1">
      <c r="B91" s="31"/>
      <c r="C91" s="26" t="s">
        <v>31</v>
      </c>
      <c r="F91" s="24" t="str">
        <f>IF(E18="","",E18)</f>
        <v>Vyplň údaj</v>
      </c>
      <c r="I91" s="26" t="s">
        <v>34</v>
      </c>
      <c r="J91" s="29" t="str">
        <f>E24</f>
        <v xml:space="preserve"> </v>
      </c>
      <c r="M91" s="31"/>
    </row>
    <row r="92" spans="2:63" s="1" customFormat="1" ht="10.35" customHeight="1">
      <c r="B92" s="31"/>
      <c r="M92" s="31"/>
    </row>
    <row r="93" spans="2:63" s="9" customFormat="1" ht="29.25" customHeight="1">
      <c r="B93" s="103"/>
      <c r="C93" s="104" t="s">
        <v>116</v>
      </c>
      <c r="D93" s="105" t="s">
        <v>56</v>
      </c>
      <c r="E93" s="105" t="s">
        <v>52</v>
      </c>
      <c r="F93" s="105" t="s">
        <v>53</v>
      </c>
      <c r="G93" s="105" t="s">
        <v>117</v>
      </c>
      <c r="H93" s="105" t="s">
        <v>118</v>
      </c>
      <c r="I93" s="105" t="s">
        <v>119</v>
      </c>
      <c r="J93" s="105" t="s">
        <v>120</v>
      </c>
      <c r="K93" s="105" t="s">
        <v>109</v>
      </c>
      <c r="L93" s="106" t="s">
        <v>121</v>
      </c>
      <c r="M93" s="103"/>
      <c r="N93" s="55" t="s">
        <v>29</v>
      </c>
      <c r="O93" s="56" t="s">
        <v>41</v>
      </c>
      <c r="P93" s="56" t="s">
        <v>122</v>
      </c>
      <c r="Q93" s="56" t="s">
        <v>123</v>
      </c>
      <c r="R93" s="56" t="s">
        <v>124</v>
      </c>
      <c r="S93" s="56" t="s">
        <v>125</v>
      </c>
      <c r="T93" s="56" t="s">
        <v>126</v>
      </c>
      <c r="U93" s="56" t="s">
        <v>127</v>
      </c>
      <c r="V93" s="56" t="s">
        <v>128</v>
      </c>
      <c r="W93" s="56" t="s">
        <v>129</v>
      </c>
      <c r="X93" s="57" t="s">
        <v>130</v>
      </c>
    </row>
    <row r="94" spans="2:63" s="1" customFormat="1" ht="22.9" customHeight="1">
      <c r="B94" s="31"/>
      <c r="C94" s="60" t="s">
        <v>131</v>
      </c>
      <c r="K94" s="107">
        <f>BK94</f>
        <v>0</v>
      </c>
      <c r="M94" s="31"/>
      <c r="N94" s="58"/>
      <c r="O94" s="49"/>
      <c r="P94" s="49"/>
      <c r="Q94" s="108">
        <f>Q95+Q106+Q107+Q175+Q235+Q315+Q363+Q402+Q415+Q475+Q483+Q564</f>
        <v>0</v>
      </c>
      <c r="R94" s="108">
        <f>R95+R106+R107+R175+R235+R315+R363+R402+R415+R475+R483+R564</f>
        <v>0</v>
      </c>
      <c r="S94" s="49"/>
      <c r="T94" s="109">
        <f>T95+T106+T107+T175+T235+T315+T363+T402+T415+T475+T483+T564</f>
        <v>0</v>
      </c>
      <c r="U94" s="49"/>
      <c r="V94" s="109">
        <f>V95+V106+V107+V175+V235+V315+V363+V402+V415+V475+V483+V564</f>
        <v>263.07515021</v>
      </c>
      <c r="W94" s="49"/>
      <c r="X94" s="110">
        <f>X95+X106+X107+X175+X235+X315+X363+X402+X415+X475+X483+X564</f>
        <v>0</v>
      </c>
      <c r="AT94" s="16" t="s">
        <v>72</v>
      </c>
      <c r="AU94" s="16" t="s">
        <v>110</v>
      </c>
      <c r="BK94" s="111">
        <f>BK95+BK106+BK107+BK175+BK235+BK315+BK363+BK402+BK415+BK475+BK483+BK564</f>
        <v>0</v>
      </c>
    </row>
    <row r="95" spans="2:63" s="10" customFormat="1" ht="25.9" customHeight="1">
      <c r="B95" s="112"/>
      <c r="D95" s="113" t="s">
        <v>72</v>
      </c>
      <c r="E95" s="114" t="s">
        <v>132</v>
      </c>
      <c r="F95" s="114" t="s">
        <v>133</v>
      </c>
      <c r="I95" s="115"/>
      <c r="J95" s="115"/>
      <c r="K95" s="116">
        <f>BK95</f>
        <v>0</v>
      </c>
      <c r="M95" s="112"/>
      <c r="N95" s="117"/>
      <c r="Q95" s="118">
        <f>Q96</f>
        <v>0</v>
      </c>
      <c r="R95" s="118">
        <f>R96</f>
        <v>0</v>
      </c>
      <c r="T95" s="119">
        <f>T96</f>
        <v>0</v>
      </c>
      <c r="V95" s="119">
        <f>V96</f>
        <v>0.12484120000000001</v>
      </c>
      <c r="X95" s="120">
        <f>X96</f>
        <v>0</v>
      </c>
      <c r="AR95" s="113" t="s">
        <v>81</v>
      </c>
      <c r="AT95" s="121" t="s">
        <v>72</v>
      </c>
      <c r="AU95" s="121" t="s">
        <v>73</v>
      </c>
      <c r="AY95" s="113" t="s">
        <v>134</v>
      </c>
      <c r="BK95" s="122">
        <f>BK96</f>
        <v>0</v>
      </c>
    </row>
    <row r="96" spans="2:63" s="10" customFormat="1" ht="22.9" customHeight="1">
      <c r="B96" s="112"/>
      <c r="D96" s="113" t="s">
        <v>72</v>
      </c>
      <c r="E96" s="158" t="s">
        <v>185</v>
      </c>
      <c r="F96" s="158" t="s">
        <v>238</v>
      </c>
      <c r="I96" s="115"/>
      <c r="J96" s="115"/>
      <c r="K96" s="159">
        <f>BK96</f>
        <v>0</v>
      </c>
      <c r="M96" s="112"/>
      <c r="N96" s="117"/>
      <c r="Q96" s="118">
        <f>SUM(Q97:Q105)</f>
        <v>0</v>
      </c>
      <c r="R96" s="118">
        <f>SUM(R97:R105)</f>
        <v>0</v>
      </c>
      <c r="T96" s="119">
        <f>SUM(T97:T105)</f>
        <v>0</v>
      </c>
      <c r="V96" s="119">
        <f>SUM(V97:V105)</f>
        <v>0.12484120000000001</v>
      </c>
      <c r="X96" s="120">
        <f>SUM(X97:X105)</f>
        <v>0</v>
      </c>
      <c r="AR96" s="113" t="s">
        <v>81</v>
      </c>
      <c r="AT96" s="121" t="s">
        <v>72</v>
      </c>
      <c r="AU96" s="121" t="s">
        <v>81</v>
      </c>
      <c r="AY96" s="113" t="s">
        <v>134</v>
      </c>
      <c r="BK96" s="122">
        <f>SUM(BK97:BK105)</f>
        <v>0</v>
      </c>
    </row>
    <row r="97" spans="2:65" s="1" customFormat="1" ht="24.2" customHeight="1">
      <c r="B97" s="31"/>
      <c r="C97" s="123" t="s">
        <v>81</v>
      </c>
      <c r="D97" s="123" t="s">
        <v>138</v>
      </c>
      <c r="E97" s="124" t="s">
        <v>915</v>
      </c>
      <c r="F97" s="125" t="s">
        <v>916</v>
      </c>
      <c r="G97" s="126" t="s">
        <v>241</v>
      </c>
      <c r="H97" s="127">
        <v>8.5</v>
      </c>
      <c r="I97" s="128"/>
      <c r="J97" s="128"/>
      <c r="K97" s="129">
        <f>ROUND(P97*H97,2)</f>
        <v>0</v>
      </c>
      <c r="L97" s="125" t="s">
        <v>142</v>
      </c>
      <c r="M97" s="31"/>
      <c r="N97" s="130" t="s">
        <v>29</v>
      </c>
      <c r="O97" s="131" t="s">
        <v>42</v>
      </c>
      <c r="P97" s="132">
        <f>I97+J97</f>
        <v>0</v>
      </c>
      <c r="Q97" s="132">
        <f>ROUND(I97*H97,2)</f>
        <v>0</v>
      </c>
      <c r="R97" s="132">
        <f>ROUND(J97*H97,2)</f>
        <v>0</v>
      </c>
      <c r="T97" s="133">
        <f>S97*H97</f>
        <v>0</v>
      </c>
      <c r="U97" s="133">
        <v>2.0000000000000002E-5</v>
      </c>
      <c r="V97" s="133">
        <f>U97*H97</f>
        <v>1.7000000000000001E-4</v>
      </c>
      <c r="W97" s="133">
        <v>0</v>
      </c>
      <c r="X97" s="134">
        <f>W97*H97</f>
        <v>0</v>
      </c>
      <c r="AR97" s="135" t="s">
        <v>137</v>
      </c>
      <c r="AT97" s="135" t="s">
        <v>138</v>
      </c>
      <c r="AU97" s="135" t="s">
        <v>83</v>
      </c>
      <c r="AY97" s="16" t="s">
        <v>134</v>
      </c>
      <c r="BE97" s="136">
        <f>IF(O97="základní",K97,0)</f>
        <v>0</v>
      </c>
      <c r="BF97" s="136">
        <f>IF(O97="snížená",K97,0)</f>
        <v>0</v>
      </c>
      <c r="BG97" s="136">
        <f>IF(O97="zákl. přenesená",K97,0)</f>
        <v>0</v>
      </c>
      <c r="BH97" s="136">
        <f>IF(O97="sníž. přenesená",K97,0)</f>
        <v>0</v>
      </c>
      <c r="BI97" s="136">
        <f>IF(O97="nulová",K97,0)</f>
        <v>0</v>
      </c>
      <c r="BJ97" s="16" t="s">
        <v>81</v>
      </c>
      <c r="BK97" s="136">
        <f>ROUND(P97*H97,2)</f>
        <v>0</v>
      </c>
      <c r="BL97" s="16" t="s">
        <v>137</v>
      </c>
      <c r="BM97" s="135" t="s">
        <v>917</v>
      </c>
    </row>
    <row r="98" spans="2:65" s="1" customFormat="1" ht="11.25">
      <c r="B98" s="31"/>
      <c r="D98" s="137" t="s">
        <v>144</v>
      </c>
      <c r="F98" s="138" t="s">
        <v>918</v>
      </c>
      <c r="I98" s="139"/>
      <c r="J98" s="139"/>
      <c r="M98" s="31"/>
      <c r="N98" s="140"/>
      <c r="X98" s="52"/>
      <c r="AT98" s="16" t="s">
        <v>144</v>
      </c>
      <c r="AU98" s="16" t="s">
        <v>83</v>
      </c>
    </row>
    <row r="99" spans="2:65" s="1" customFormat="1" ht="11.25">
      <c r="B99" s="31"/>
      <c r="D99" s="141" t="s">
        <v>145</v>
      </c>
      <c r="F99" s="142" t="s">
        <v>919</v>
      </c>
      <c r="I99" s="139"/>
      <c r="J99" s="139"/>
      <c r="M99" s="31"/>
      <c r="N99" s="140"/>
      <c r="X99" s="52"/>
      <c r="AT99" s="16" t="s">
        <v>145</v>
      </c>
      <c r="AU99" s="16" t="s">
        <v>83</v>
      </c>
    </row>
    <row r="100" spans="2:65" s="1" customFormat="1" ht="19.5">
      <c r="B100" s="31"/>
      <c r="D100" s="137" t="s">
        <v>147</v>
      </c>
      <c r="F100" s="143" t="s">
        <v>920</v>
      </c>
      <c r="I100" s="139"/>
      <c r="J100" s="139"/>
      <c r="M100" s="31"/>
      <c r="N100" s="140"/>
      <c r="X100" s="52"/>
      <c r="AT100" s="16" t="s">
        <v>147</v>
      </c>
      <c r="AU100" s="16" t="s">
        <v>83</v>
      </c>
    </row>
    <row r="101" spans="2:65" s="1" customFormat="1" ht="24.2" customHeight="1">
      <c r="B101" s="31"/>
      <c r="C101" s="173" t="s">
        <v>83</v>
      </c>
      <c r="D101" s="173" t="s">
        <v>546</v>
      </c>
      <c r="E101" s="174" t="s">
        <v>921</v>
      </c>
      <c r="F101" s="175" t="s">
        <v>922</v>
      </c>
      <c r="G101" s="176" t="s">
        <v>241</v>
      </c>
      <c r="H101" s="177">
        <v>8.7550000000000008</v>
      </c>
      <c r="I101" s="178"/>
      <c r="J101" s="179"/>
      <c r="K101" s="180">
        <f>ROUND(P101*H101,2)</f>
        <v>0</v>
      </c>
      <c r="L101" s="175" t="s">
        <v>142</v>
      </c>
      <c r="M101" s="181"/>
      <c r="N101" s="182" t="s">
        <v>29</v>
      </c>
      <c r="O101" s="131" t="s">
        <v>42</v>
      </c>
      <c r="P101" s="132">
        <f>I101+J101</f>
        <v>0</v>
      </c>
      <c r="Q101" s="132">
        <f>ROUND(I101*H101,2)</f>
        <v>0</v>
      </c>
      <c r="R101" s="132">
        <f>ROUND(J101*H101,2)</f>
        <v>0</v>
      </c>
      <c r="T101" s="133">
        <f>S101*H101</f>
        <v>0</v>
      </c>
      <c r="U101" s="133">
        <v>1.4239999999999999E-2</v>
      </c>
      <c r="V101" s="133">
        <f>U101*H101</f>
        <v>0.12467120000000001</v>
      </c>
      <c r="W101" s="133">
        <v>0</v>
      </c>
      <c r="X101" s="134">
        <f>W101*H101</f>
        <v>0</v>
      </c>
      <c r="AR101" s="135" t="s">
        <v>185</v>
      </c>
      <c r="AT101" s="135" t="s">
        <v>546</v>
      </c>
      <c r="AU101" s="135" t="s">
        <v>83</v>
      </c>
      <c r="AY101" s="16" t="s">
        <v>134</v>
      </c>
      <c r="BE101" s="136">
        <f>IF(O101="základní",K101,0)</f>
        <v>0</v>
      </c>
      <c r="BF101" s="136">
        <f>IF(O101="snížená",K101,0)</f>
        <v>0</v>
      </c>
      <c r="BG101" s="136">
        <f>IF(O101="zákl. přenesená",K101,0)</f>
        <v>0</v>
      </c>
      <c r="BH101" s="136">
        <f>IF(O101="sníž. přenesená",K101,0)</f>
        <v>0</v>
      </c>
      <c r="BI101" s="136">
        <f>IF(O101="nulová",K101,0)</f>
        <v>0</v>
      </c>
      <c r="BJ101" s="16" t="s">
        <v>81</v>
      </c>
      <c r="BK101" s="136">
        <f>ROUND(P101*H101,2)</f>
        <v>0</v>
      </c>
      <c r="BL101" s="16" t="s">
        <v>137</v>
      </c>
      <c r="BM101" s="135" t="s">
        <v>923</v>
      </c>
    </row>
    <row r="102" spans="2:65" s="1" customFormat="1" ht="11.25">
      <c r="B102" s="31"/>
      <c r="D102" s="137" t="s">
        <v>144</v>
      </c>
      <c r="F102" s="138" t="s">
        <v>922</v>
      </c>
      <c r="I102" s="139"/>
      <c r="J102" s="139"/>
      <c r="M102" s="31"/>
      <c r="N102" s="140"/>
      <c r="X102" s="52"/>
      <c r="AT102" s="16" t="s">
        <v>144</v>
      </c>
      <c r="AU102" s="16" t="s">
        <v>83</v>
      </c>
    </row>
    <row r="103" spans="2:65" s="1" customFormat="1" ht="29.25">
      <c r="B103" s="31"/>
      <c r="D103" s="137" t="s">
        <v>147</v>
      </c>
      <c r="F103" s="143" t="s">
        <v>924</v>
      </c>
      <c r="I103" s="139"/>
      <c r="J103" s="139"/>
      <c r="M103" s="31"/>
      <c r="N103" s="140"/>
      <c r="X103" s="52"/>
      <c r="AT103" s="16" t="s">
        <v>147</v>
      </c>
      <c r="AU103" s="16" t="s">
        <v>83</v>
      </c>
    </row>
    <row r="104" spans="2:65" s="11" customFormat="1" ht="11.25">
      <c r="B104" s="144"/>
      <c r="D104" s="137" t="s">
        <v>149</v>
      </c>
      <c r="E104" s="145" t="s">
        <v>29</v>
      </c>
      <c r="F104" s="146" t="s">
        <v>925</v>
      </c>
      <c r="H104" s="147">
        <v>8.5</v>
      </c>
      <c r="I104" s="148"/>
      <c r="J104" s="148"/>
      <c r="M104" s="144"/>
      <c r="N104" s="149"/>
      <c r="X104" s="150"/>
      <c r="AT104" s="145" t="s">
        <v>149</v>
      </c>
      <c r="AU104" s="145" t="s">
        <v>83</v>
      </c>
      <c r="AV104" s="11" t="s">
        <v>83</v>
      </c>
      <c r="AW104" s="11" t="s">
        <v>5</v>
      </c>
      <c r="AX104" s="11" t="s">
        <v>81</v>
      </c>
      <c r="AY104" s="145" t="s">
        <v>134</v>
      </c>
    </row>
    <row r="105" spans="2:65" s="11" customFormat="1" ht="11.25">
      <c r="B105" s="144"/>
      <c r="D105" s="137" t="s">
        <v>149</v>
      </c>
      <c r="F105" s="146" t="s">
        <v>926</v>
      </c>
      <c r="H105" s="147">
        <v>8.7550000000000008</v>
      </c>
      <c r="I105" s="148"/>
      <c r="J105" s="148"/>
      <c r="M105" s="144"/>
      <c r="N105" s="149"/>
      <c r="X105" s="150"/>
      <c r="AT105" s="145" t="s">
        <v>149</v>
      </c>
      <c r="AU105" s="145" t="s">
        <v>83</v>
      </c>
      <c r="AV105" s="11" t="s">
        <v>83</v>
      </c>
      <c r="AW105" s="11" t="s">
        <v>4</v>
      </c>
      <c r="AX105" s="11" t="s">
        <v>81</v>
      </c>
      <c r="AY105" s="145" t="s">
        <v>134</v>
      </c>
    </row>
    <row r="106" spans="2:65" s="10" customFormat="1" ht="25.9" customHeight="1">
      <c r="B106" s="112"/>
      <c r="D106" s="113" t="s">
        <v>72</v>
      </c>
      <c r="E106" s="114" t="s">
        <v>664</v>
      </c>
      <c r="F106" s="114" t="s">
        <v>665</v>
      </c>
      <c r="I106" s="115"/>
      <c r="J106" s="115"/>
      <c r="K106" s="116">
        <f>BK106</f>
        <v>0</v>
      </c>
      <c r="M106" s="112"/>
      <c r="N106" s="117"/>
      <c r="Q106" s="118">
        <v>0</v>
      </c>
      <c r="R106" s="118">
        <v>0</v>
      </c>
      <c r="T106" s="119">
        <v>0</v>
      </c>
      <c r="V106" s="119">
        <v>0</v>
      </c>
      <c r="X106" s="120">
        <v>0</v>
      </c>
      <c r="AR106" s="113" t="s">
        <v>83</v>
      </c>
      <c r="AT106" s="121" t="s">
        <v>72</v>
      </c>
      <c r="AU106" s="121" t="s">
        <v>73</v>
      </c>
      <c r="AY106" s="113" t="s">
        <v>134</v>
      </c>
      <c r="BK106" s="122">
        <v>0</v>
      </c>
    </row>
    <row r="107" spans="2:65" s="10" customFormat="1" ht="25.9" customHeight="1">
      <c r="B107" s="112"/>
      <c r="D107" s="113" t="s">
        <v>72</v>
      </c>
      <c r="E107" s="114" t="s">
        <v>81</v>
      </c>
      <c r="F107" s="114" t="s">
        <v>246</v>
      </c>
      <c r="I107" s="115"/>
      <c r="J107" s="115"/>
      <c r="K107" s="116">
        <f>BK107</f>
        <v>0</v>
      </c>
      <c r="M107" s="112"/>
      <c r="N107" s="117"/>
      <c r="Q107" s="118">
        <f>SUM(Q108:Q174)</f>
        <v>0</v>
      </c>
      <c r="R107" s="118">
        <f>SUM(R108:R174)</f>
        <v>0</v>
      </c>
      <c r="T107" s="119">
        <f>SUM(T108:T174)</f>
        <v>0</v>
      </c>
      <c r="V107" s="119">
        <f>SUM(V108:V174)</f>
        <v>29.351058000000002</v>
      </c>
      <c r="X107" s="120">
        <f>SUM(X108:X174)</f>
        <v>0</v>
      </c>
      <c r="AR107" s="113" t="s">
        <v>137</v>
      </c>
      <c r="AT107" s="121" t="s">
        <v>72</v>
      </c>
      <c r="AU107" s="121" t="s">
        <v>73</v>
      </c>
      <c r="AY107" s="113" t="s">
        <v>134</v>
      </c>
      <c r="BK107" s="122">
        <f>SUM(BK108:BK174)</f>
        <v>0</v>
      </c>
    </row>
    <row r="108" spans="2:65" s="1" customFormat="1" ht="24.2" customHeight="1">
      <c r="B108" s="31"/>
      <c r="C108" s="123" t="s">
        <v>156</v>
      </c>
      <c r="D108" s="123" t="s">
        <v>138</v>
      </c>
      <c r="E108" s="124" t="s">
        <v>927</v>
      </c>
      <c r="F108" s="125" t="s">
        <v>928</v>
      </c>
      <c r="G108" s="126" t="s">
        <v>929</v>
      </c>
      <c r="H108" s="127">
        <v>40</v>
      </c>
      <c r="I108" s="128"/>
      <c r="J108" s="128"/>
      <c r="K108" s="129">
        <f>ROUND(P108*H108,2)</f>
        <v>0</v>
      </c>
      <c r="L108" s="125" t="s">
        <v>142</v>
      </c>
      <c r="M108" s="31"/>
      <c r="N108" s="130" t="s">
        <v>29</v>
      </c>
      <c r="O108" s="131" t="s">
        <v>42</v>
      </c>
      <c r="P108" s="132">
        <f>I108+J108</f>
        <v>0</v>
      </c>
      <c r="Q108" s="132">
        <f>ROUND(I108*H108,2)</f>
        <v>0</v>
      </c>
      <c r="R108" s="132">
        <f>ROUND(J108*H108,2)</f>
        <v>0</v>
      </c>
      <c r="T108" s="133">
        <f>S108*H108</f>
        <v>0</v>
      </c>
      <c r="U108" s="133">
        <v>3.0000000000000001E-5</v>
      </c>
      <c r="V108" s="133">
        <f>U108*H108</f>
        <v>1.2000000000000001E-3</v>
      </c>
      <c r="W108" s="133">
        <v>0</v>
      </c>
      <c r="X108" s="134">
        <f>W108*H108</f>
        <v>0</v>
      </c>
      <c r="AR108" s="135" t="s">
        <v>137</v>
      </c>
      <c r="AT108" s="135" t="s">
        <v>138</v>
      </c>
      <c r="AU108" s="135" t="s">
        <v>81</v>
      </c>
      <c r="AY108" s="16" t="s">
        <v>134</v>
      </c>
      <c r="BE108" s="136">
        <f>IF(O108="základní",K108,0)</f>
        <v>0</v>
      </c>
      <c r="BF108" s="136">
        <f>IF(O108="snížená",K108,0)</f>
        <v>0</v>
      </c>
      <c r="BG108" s="136">
        <f>IF(O108="zákl. přenesená",K108,0)</f>
        <v>0</v>
      </c>
      <c r="BH108" s="136">
        <f>IF(O108="sníž. přenesená",K108,0)</f>
        <v>0</v>
      </c>
      <c r="BI108" s="136">
        <f>IF(O108="nulová",K108,0)</f>
        <v>0</v>
      </c>
      <c r="BJ108" s="16" t="s">
        <v>81</v>
      </c>
      <c r="BK108" s="136">
        <f>ROUND(P108*H108,2)</f>
        <v>0</v>
      </c>
      <c r="BL108" s="16" t="s">
        <v>137</v>
      </c>
      <c r="BM108" s="135" t="s">
        <v>930</v>
      </c>
    </row>
    <row r="109" spans="2:65" s="1" customFormat="1" ht="11.25">
      <c r="B109" s="31"/>
      <c r="D109" s="137" t="s">
        <v>144</v>
      </c>
      <c r="F109" s="138" t="s">
        <v>931</v>
      </c>
      <c r="I109" s="139"/>
      <c r="J109" s="139"/>
      <c r="M109" s="31"/>
      <c r="N109" s="140"/>
      <c r="X109" s="52"/>
      <c r="AT109" s="16" t="s">
        <v>144</v>
      </c>
      <c r="AU109" s="16" t="s">
        <v>81</v>
      </c>
    </row>
    <row r="110" spans="2:65" s="1" customFormat="1" ht="11.25">
      <c r="B110" s="31"/>
      <c r="D110" s="141" t="s">
        <v>145</v>
      </c>
      <c r="F110" s="142" t="s">
        <v>932</v>
      </c>
      <c r="I110" s="139"/>
      <c r="J110" s="139"/>
      <c r="M110" s="31"/>
      <c r="N110" s="140"/>
      <c r="X110" s="52"/>
      <c r="AT110" s="16" t="s">
        <v>145</v>
      </c>
      <c r="AU110" s="16" t="s">
        <v>81</v>
      </c>
    </row>
    <row r="111" spans="2:65" s="1" customFormat="1" ht="24.2" customHeight="1">
      <c r="B111" s="31"/>
      <c r="C111" s="123" t="s">
        <v>137</v>
      </c>
      <c r="D111" s="123" t="s">
        <v>138</v>
      </c>
      <c r="E111" s="124" t="s">
        <v>933</v>
      </c>
      <c r="F111" s="125" t="s">
        <v>934</v>
      </c>
      <c r="G111" s="126" t="s">
        <v>241</v>
      </c>
      <c r="H111" s="127">
        <v>12.6</v>
      </c>
      <c r="I111" s="128"/>
      <c r="J111" s="128"/>
      <c r="K111" s="129">
        <f>ROUND(P111*H111,2)</f>
        <v>0</v>
      </c>
      <c r="L111" s="125" t="s">
        <v>142</v>
      </c>
      <c r="M111" s="31"/>
      <c r="N111" s="130" t="s">
        <v>29</v>
      </c>
      <c r="O111" s="131" t="s">
        <v>42</v>
      </c>
      <c r="P111" s="132">
        <f>I111+J111</f>
        <v>0</v>
      </c>
      <c r="Q111" s="132">
        <f>ROUND(I111*H111,2)</f>
        <v>0</v>
      </c>
      <c r="R111" s="132">
        <f>ROUND(J111*H111,2)</f>
        <v>0</v>
      </c>
      <c r="T111" s="133">
        <f>S111*H111</f>
        <v>0</v>
      </c>
      <c r="U111" s="133">
        <v>0</v>
      </c>
      <c r="V111" s="133">
        <f>U111*H111</f>
        <v>0</v>
      </c>
      <c r="W111" s="133">
        <v>0</v>
      </c>
      <c r="X111" s="134">
        <f>W111*H111</f>
        <v>0</v>
      </c>
      <c r="AR111" s="135" t="s">
        <v>250</v>
      </c>
      <c r="AT111" s="135" t="s">
        <v>138</v>
      </c>
      <c r="AU111" s="135" t="s">
        <v>81</v>
      </c>
      <c r="AY111" s="16" t="s">
        <v>134</v>
      </c>
      <c r="BE111" s="136">
        <f>IF(O111="základní",K111,0)</f>
        <v>0</v>
      </c>
      <c r="BF111" s="136">
        <f>IF(O111="snížená",K111,0)</f>
        <v>0</v>
      </c>
      <c r="BG111" s="136">
        <f>IF(O111="zákl. přenesená",K111,0)</f>
        <v>0</v>
      </c>
      <c r="BH111" s="136">
        <f>IF(O111="sníž. přenesená",K111,0)</f>
        <v>0</v>
      </c>
      <c r="BI111" s="136">
        <f>IF(O111="nulová",K111,0)</f>
        <v>0</v>
      </c>
      <c r="BJ111" s="16" t="s">
        <v>81</v>
      </c>
      <c r="BK111" s="136">
        <f>ROUND(P111*H111,2)</f>
        <v>0</v>
      </c>
      <c r="BL111" s="16" t="s">
        <v>250</v>
      </c>
      <c r="BM111" s="135" t="s">
        <v>935</v>
      </c>
    </row>
    <row r="112" spans="2:65" s="1" customFormat="1" ht="11.25">
      <c r="B112" s="31"/>
      <c r="D112" s="137" t="s">
        <v>144</v>
      </c>
      <c r="F112" s="138" t="s">
        <v>936</v>
      </c>
      <c r="I112" s="139"/>
      <c r="J112" s="139"/>
      <c r="M112" s="31"/>
      <c r="N112" s="140"/>
      <c r="X112" s="52"/>
      <c r="AT112" s="16" t="s">
        <v>144</v>
      </c>
      <c r="AU112" s="16" t="s">
        <v>81</v>
      </c>
    </row>
    <row r="113" spans="2:65" s="1" customFormat="1" ht="11.25">
      <c r="B113" s="31"/>
      <c r="D113" s="141" t="s">
        <v>145</v>
      </c>
      <c r="F113" s="142" t="s">
        <v>937</v>
      </c>
      <c r="I113" s="139"/>
      <c r="J113" s="139"/>
      <c r="M113" s="31"/>
      <c r="N113" s="140"/>
      <c r="X113" s="52"/>
      <c r="AT113" s="16" t="s">
        <v>145</v>
      </c>
      <c r="AU113" s="16" t="s">
        <v>81</v>
      </c>
    </row>
    <row r="114" spans="2:65" s="1" customFormat="1" ht="19.5">
      <c r="B114" s="31"/>
      <c r="D114" s="137" t="s">
        <v>147</v>
      </c>
      <c r="F114" s="143" t="s">
        <v>938</v>
      </c>
      <c r="I114" s="139"/>
      <c r="J114" s="139"/>
      <c r="M114" s="31"/>
      <c r="N114" s="140"/>
      <c r="X114" s="52"/>
      <c r="AT114" s="16" t="s">
        <v>147</v>
      </c>
      <c r="AU114" s="16" t="s">
        <v>81</v>
      </c>
    </row>
    <row r="115" spans="2:65" s="11" customFormat="1" ht="11.25">
      <c r="B115" s="144"/>
      <c r="D115" s="137" t="s">
        <v>149</v>
      </c>
      <c r="E115" s="145" t="s">
        <v>29</v>
      </c>
      <c r="F115" s="146" t="s">
        <v>939</v>
      </c>
      <c r="H115" s="147">
        <v>12.6</v>
      </c>
      <c r="I115" s="148"/>
      <c r="J115" s="148"/>
      <c r="M115" s="144"/>
      <c r="N115" s="149"/>
      <c r="X115" s="150"/>
      <c r="AT115" s="145" t="s">
        <v>149</v>
      </c>
      <c r="AU115" s="145" t="s">
        <v>81</v>
      </c>
      <c r="AV115" s="11" t="s">
        <v>83</v>
      </c>
      <c r="AW115" s="11" t="s">
        <v>5</v>
      </c>
      <c r="AX115" s="11" t="s">
        <v>81</v>
      </c>
      <c r="AY115" s="145" t="s">
        <v>134</v>
      </c>
    </row>
    <row r="116" spans="2:65" s="1" customFormat="1" ht="24">
      <c r="B116" s="31"/>
      <c r="C116" s="123" t="s">
        <v>166</v>
      </c>
      <c r="D116" s="123" t="s">
        <v>138</v>
      </c>
      <c r="E116" s="124" t="s">
        <v>349</v>
      </c>
      <c r="F116" s="125" t="s">
        <v>350</v>
      </c>
      <c r="G116" s="126" t="s">
        <v>293</v>
      </c>
      <c r="H116" s="127">
        <v>110.05200000000001</v>
      </c>
      <c r="I116" s="128"/>
      <c r="J116" s="128"/>
      <c r="K116" s="129">
        <f>ROUND(P116*H116,2)</f>
        <v>0</v>
      </c>
      <c r="L116" s="125" t="s">
        <v>142</v>
      </c>
      <c r="M116" s="31"/>
      <c r="N116" s="130" t="s">
        <v>29</v>
      </c>
      <c r="O116" s="131" t="s">
        <v>42</v>
      </c>
      <c r="P116" s="132">
        <f>I116+J116</f>
        <v>0</v>
      </c>
      <c r="Q116" s="132">
        <f>ROUND(I116*H116,2)</f>
        <v>0</v>
      </c>
      <c r="R116" s="132">
        <f>ROUND(J116*H116,2)</f>
        <v>0</v>
      </c>
      <c r="T116" s="133">
        <f>S116*H116</f>
        <v>0</v>
      </c>
      <c r="U116" s="133">
        <v>0</v>
      </c>
      <c r="V116" s="133">
        <f>U116*H116</f>
        <v>0</v>
      </c>
      <c r="W116" s="133">
        <v>0</v>
      </c>
      <c r="X116" s="134">
        <f>W116*H116</f>
        <v>0</v>
      </c>
      <c r="AR116" s="135" t="s">
        <v>137</v>
      </c>
      <c r="AT116" s="135" t="s">
        <v>138</v>
      </c>
      <c r="AU116" s="135" t="s">
        <v>81</v>
      </c>
      <c r="AY116" s="16" t="s">
        <v>134</v>
      </c>
      <c r="BE116" s="136">
        <f>IF(O116="základní",K116,0)</f>
        <v>0</v>
      </c>
      <c r="BF116" s="136">
        <f>IF(O116="snížená",K116,0)</f>
        <v>0</v>
      </c>
      <c r="BG116" s="136">
        <f>IF(O116="zákl. přenesená",K116,0)</f>
        <v>0</v>
      </c>
      <c r="BH116" s="136">
        <f>IF(O116="sníž. přenesená",K116,0)</f>
        <v>0</v>
      </c>
      <c r="BI116" s="136">
        <f>IF(O116="nulová",K116,0)</f>
        <v>0</v>
      </c>
      <c r="BJ116" s="16" t="s">
        <v>81</v>
      </c>
      <c r="BK116" s="136">
        <f>ROUND(P116*H116,2)</f>
        <v>0</v>
      </c>
      <c r="BL116" s="16" t="s">
        <v>137</v>
      </c>
      <c r="BM116" s="135" t="s">
        <v>940</v>
      </c>
    </row>
    <row r="117" spans="2:65" s="1" customFormat="1" ht="19.5">
      <c r="B117" s="31"/>
      <c r="D117" s="137" t="s">
        <v>144</v>
      </c>
      <c r="F117" s="138" t="s">
        <v>352</v>
      </c>
      <c r="I117" s="139"/>
      <c r="J117" s="139"/>
      <c r="M117" s="31"/>
      <c r="N117" s="140"/>
      <c r="X117" s="52"/>
      <c r="AT117" s="16" t="s">
        <v>144</v>
      </c>
      <c r="AU117" s="16" t="s">
        <v>81</v>
      </c>
    </row>
    <row r="118" spans="2:65" s="1" customFormat="1" ht="11.25">
      <c r="B118" s="31"/>
      <c r="D118" s="141" t="s">
        <v>145</v>
      </c>
      <c r="F118" s="142" t="s">
        <v>353</v>
      </c>
      <c r="I118" s="139"/>
      <c r="J118" s="139"/>
      <c r="M118" s="31"/>
      <c r="N118" s="140"/>
      <c r="X118" s="52"/>
      <c r="AT118" s="16" t="s">
        <v>145</v>
      </c>
      <c r="AU118" s="16" t="s">
        <v>81</v>
      </c>
    </row>
    <row r="119" spans="2:65" s="13" customFormat="1" ht="11.25">
      <c r="B119" s="160"/>
      <c r="D119" s="137" t="s">
        <v>149</v>
      </c>
      <c r="E119" s="161" t="s">
        <v>29</v>
      </c>
      <c r="F119" s="162" t="s">
        <v>941</v>
      </c>
      <c r="H119" s="161" t="s">
        <v>29</v>
      </c>
      <c r="I119" s="163"/>
      <c r="J119" s="163"/>
      <c r="M119" s="160"/>
      <c r="N119" s="164"/>
      <c r="X119" s="165"/>
      <c r="AT119" s="161" t="s">
        <v>149</v>
      </c>
      <c r="AU119" s="161" t="s">
        <v>81</v>
      </c>
      <c r="AV119" s="13" t="s">
        <v>81</v>
      </c>
      <c r="AW119" s="13" t="s">
        <v>5</v>
      </c>
      <c r="AX119" s="13" t="s">
        <v>73</v>
      </c>
      <c r="AY119" s="161" t="s">
        <v>134</v>
      </c>
    </row>
    <row r="120" spans="2:65" s="11" customFormat="1" ht="11.25">
      <c r="B120" s="144"/>
      <c r="D120" s="137" t="s">
        <v>149</v>
      </c>
      <c r="E120" s="145" t="s">
        <v>29</v>
      </c>
      <c r="F120" s="146" t="s">
        <v>942</v>
      </c>
      <c r="H120" s="147">
        <v>7.8049999999999997</v>
      </c>
      <c r="I120" s="148"/>
      <c r="J120" s="148"/>
      <c r="M120" s="144"/>
      <c r="N120" s="149"/>
      <c r="X120" s="150"/>
      <c r="AT120" s="145" t="s">
        <v>149</v>
      </c>
      <c r="AU120" s="145" t="s">
        <v>81</v>
      </c>
      <c r="AV120" s="11" t="s">
        <v>83</v>
      </c>
      <c r="AW120" s="11" t="s">
        <v>5</v>
      </c>
      <c r="AX120" s="11" t="s">
        <v>73</v>
      </c>
      <c r="AY120" s="145" t="s">
        <v>134</v>
      </c>
    </row>
    <row r="121" spans="2:65" s="11" customFormat="1" ht="11.25">
      <c r="B121" s="144"/>
      <c r="D121" s="137" t="s">
        <v>149</v>
      </c>
      <c r="E121" s="145" t="s">
        <v>29</v>
      </c>
      <c r="F121" s="146" t="s">
        <v>943</v>
      </c>
      <c r="H121" s="147">
        <v>1.35</v>
      </c>
      <c r="I121" s="148"/>
      <c r="J121" s="148"/>
      <c r="M121" s="144"/>
      <c r="N121" s="149"/>
      <c r="X121" s="150"/>
      <c r="AT121" s="145" t="s">
        <v>149</v>
      </c>
      <c r="AU121" s="145" t="s">
        <v>81</v>
      </c>
      <c r="AV121" s="11" t="s">
        <v>83</v>
      </c>
      <c r="AW121" s="11" t="s">
        <v>5</v>
      </c>
      <c r="AX121" s="11" t="s">
        <v>73</v>
      </c>
      <c r="AY121" s="145" t="s">
        <v>134</v>
      </c>
    </row>
    <row r="122" spans="2:65" s="11" customFormat="1" ht="11.25">
      <c r="B122" s="144"/>
      <c r="D122" s="137" t="s">
        <v>149</v>
      </c>
      <c r="E122" s="145" t="s">
        <v>29</v>
      </c>
      <c r="F122" s="146" t="s">
        <v>944</v>
      </c>
      <c r="H122" s="147">
        <v>26.52</v>
      </c>
      <c r="I122" s="148"/>
      <c r="J122" s="148"/>
      <c r="M122" s="144"/>
      <c r="N122" s="149"/>
      <c r="X122" s="150"/>
      <c r="AT122" s="145" t="s">
        <v>149</v>
      </c>
      <c r="AU122" s="145" t="s">
        <v>81</v>
      </c>
      <c r="AV122" s="11" t="s">
        <v>83</v>
      </c>
      <c r="AW122" s="11" t="s">
        <v>5</v>
      </c>
      <c r="AX122" s="11" t="s">
        <v>73</v>
      </c>
      <c r="AY122" s="145" t="s">
        <v>134</v>
      </c>
    </row>
    <row r="123" spans="2:65" s="11" customFormat="1" ht="11.25">
      <c r="B123" s="144"/>
      <c r="D123" s="137" t="s">
        <v>149</v>
      </c>
      <c r="E123" s="145" t="s">
        <v>29</v>
      </c>
      <c r="F123" s="146" t="s">
        <v>945</v>
      </c>
      <c r="H123" s="147">
        <v>74.376999999999995</v>
      </c>
      <c r="I123" s="148"/>
      <c r="J123" s="148"/>
      <c r="M123" s="144"/>
      <c r="N123" s="149"/>
      <c r="X123" s="150"/>
      <c r="AT123" s="145" t="s">
        <v>149</v>
      </c>
      <c r="AU123" s="145" t="s">
        <v>81</v>
      </c>
      <c r="AV123" s="11" t="s">
        <v>83</v>
      </c>
      <c r="AW123" s="11" t="s">
        <v>5</v>
      </c>
      <c r="AX123" s="11" t="s">
        <v>73</v>
      </c>
      <c r="AY123" s="145" t="s">
        <v>134</v>
      </c>
    </row>
    <row r="124" spans="2:65" s="14" customFormat="1" ht="11.25">
      <c r="B124" s="166"/>
      <c r="D124" s="137" t="s">
        <v>149</v>
      </c>
      <c r="E124" s="167" t="s">
        <v>29</v>
      </c>
      <c r="F124" s="168" t="s">
        <v>302</v>
      </c>
      <c r="H124" s="169">
        <v>110.05200000000001</v>
      </c>
      <c r="I124" s="170"/>
      <c r="J124" s="170"/>
      <c r="M124" s="166"/>
      <c r="N124" s="171"/>
      <c r="X124" s="172"/>
      <c r="AT124" s="167" t="s">
        <v>149</v>
      </c>
      <c r="AU124" s="167" t="s">
        <v>81</v>
      </c>
      <c r="AV124" s="14" t="s">
        <v>137</v>
      </c>
      <c r="AW124" s="14" t="s">
        <v>5</v>
      </c>
      <c r="AX124" s="14" t="s">
        <v>81</v>
      </c>
      <c r="AY124" s="167" t="s">
        <v>134</v>
      </c>
    </row>
    <row r="125" spans="2:65" s="1" customFormat="1" ht="24.2" customHeight="1">
      <c r="B125" s="31"/>
      <c r="C125" s="123" t="s">
        <v>172</v>
      </c>
      <c r="D125" s="123" t="s">
        <v>138</v>
      </c>
      <c r="E125" s="124" t="s">
        <v>813</v>
      </c>
      <c r="F125" s="125" t="s">
        <v>814</v>
      </c>
      <c r="G125" s="126" t="s">
        <v>363</v>
      </c>
      <c r="H125" s="127">
        <v>110.05200000000001</v>
      </c>
      <c r="I125" s="128"/>
      <c r="J125" s="128"/>
      <c r="K125" s="129">
        <f>ROUND(P125*H125,2)</f>
        <v>0</v>
      </c>
      <c r="L125" s="125" t="s">
        <v>142</v>
      </c>
      <c r="M125" s="31"/>
      <c r="N125" s="130" t="s">
        <v>29</v>
      </c>
      <c r="O125" s="131" t="s">
        <v>42</v>
      </c>
      <c r="P125" s="132">
        <f>I125+J125</f>
        <v>0</v>
      </c>
      <c r="Q125" s="132">
        <f>ROUND(I125*H125,2)</f>
        <v>0</v>
      </c>
      <c r="R125" s="132">
        <f>ROUND(J125*H125,2)</f>
        <v>0</v>
      </c>
      <c r="T125" s="133">
        <f>S125*H125</f>
        <v>0</v>
      </c>
      <c r="U125" s="133">
        <v>0</v>
      </c>
      <c r="V125" s="133">
        <f>U125*H125</f>
        <v>0</v>
      </c>
      <c r="W125" s="133">
        <v>0</v>
      </c>
      <c r="X125" s="134">
        <f>W125*H125</f>
        <v>0</v>
      </c>
      <c r="AR125" s="135" t="s">
        <v>137</v>
      </c>
      <c r="AT125" s="135" t="s">
        <v>138</v>
      </c>
      <c r="AU125" s="135" t="s">
        <v>81</v>
      </c>
      <c r="AY125" s="16" t="s">
        <v>134</v>
      </c>
      <c r="BE125" s="136">
        <f>IF(O125="základní",K125,0)</f>
        <v>0</v>
      </c>
      <c r="BF125" s="136">
        <f>IF(O125="snížená",K125,0)</f>
        <v>0</v>
      </c>
      <c r="BG125" s="136">
        <f>IF(O125="zákl. přenesená",K125,0)</f>
        <v>0</v>
      </c>
      <c r="BH125" s="136">
        <f>IF(O125="sníž. přenesená",K125,0)</f>
        <v>0</v>
      </c>
      <c r="BI125" s="136">
        <f>IF(O125="nulová",K125,0)</f>
        <v>0</v>
      </c>
      <c r="BJ125" s="16" t="s">
        <v>81</v>
      </c>
      <c r="BK125" s="136">
        <f>ROUND(P125*H125,2)</f>
        <v>0</v>
      </c>
      <c r="BL125" s="16" t="s">
        <v>137</v>
      </c>
      <c r="BM125" s="135" t="s">
        <v>946</v>
      </c>
    </row>
    <row r="126" spans="2:65" s="1" customFormat="1" ht="19.5">
      <c r="B126" s="31"/>
      <c r="D126" s="137" t="s">
        <v>144</v>
      </c>
      <c r="F126" s="138" t="s">
        <v>816</v>
      </c>
      <c r="I126" s="139"/>
      <c r="J126" s="139"/>
      <c r="M126" s="31"/>
      <c r="N126" s="140"/>
      <c r="X126" s="52"/>
      <c r="AT126" s="16" t="s">
        <v>144</v>
      </c>
      <c r="AU126" s="16" t="s">
        <v>81</v>
      </c>
    </row>
    <row r="127" spans="2:65" s="1" customFormat="1" ht="11.25">
      <c r="B127" s="31"/>
      <c r="D127" s="141" t="s">
        <v>145</v>
      </c>
      <c r="F127" s="142" t="s">
        <v>817</v>
      </c>
      <c r="I127" s="139"/>
      <c r="J127" s="139"/>
      <c r="M127" s="31"/>
      <c r="N127" s="140"/>
      <c r="X127" s="52"/>
      <c r="AT127" s="16" t="s">
        <v>145</v>
      </c>
      <c r="AU127" s="16" t="s">
        <v>81</v>
      </c>
    </row>
    <row r="128" spans="2:65" s="13" customFormat="1" ht="11.25">
      <c r="B128" s="160"/>
      <c r="D128" s="137" t="s">
        <v>149</v>
      </c>
      <c r="E128" s="161" t="s">
        <v>29</v>
      </c>
      <c r="F128" s="162" t="s">
        <v>947</v>
      </c>
      <c r="H128" s="161" t="s">
        <v>29</v>
      </c>
      <c r="I128" s="163"/>
      <c r="J128" s="163"/>
      <c r="M128" s="160"/>
      <c r="N128" s="164"/>
      <c r="X128" s="165"/>
      <c r="AT128" s="161" t="s">
        <v>149</v>
      </c>
      <c r="AU128" s="161" t="s">
        <v>81</v>
      </c>
      <c r="AV128" s="13" t="s">
        <v>81</v>
      </c>
      <c r="AW128" s="13" t="s">
        <v>5</v>
      </c>
      <c r="AX128" s="13" t="s">
        <v>73</v>
      </c>
      <c r="AY128" s="161" t="s">
        <v>134</v>
      </c>
    </row>
    <row r="129" spans="2:65" s="11" customFormat="1" ht="11.25">
      <c r="B129" s="144"/>
      <c r="D129" s="137" t="s">
        <v>149</v>
      </c>
      <c r="E129" s="145" t="s">
        <v>29</v>
      </c>
      <c r="F129" s="146" t="s">
        <v>942</v>
      </c>
      <c r="H129" s="147">
        <v>7.8049999999999997</v>
      </c>
      <c r="I129" s="148"/>
      <c r="J129" s="148"/>
      <c r="M129" s="144"/>
      <c r="N129" s="149"/>
      <c r="X129" s="150"/>
      <c r="AT129" s="145" t="s">
        <v>149</v>
      </c>
      <c r="AU129" s="145" t="s">
        <v>81</v>
      </c>
      <c r="AV129" s="11" t="s">
        <v>83</v>
      </c>
      <c r="AW129" s="11" t="s">
        <v>5</v>
      </c>
      <c r="AX129" s="11" t="s">
        <v>73</v>
      </c>
      <c r="AY129" s="145" t="s">
        <v>134</v>
      </c>
    </row>
    <row r="130" spans="2:65" s="11" customFormat="1" ht="11.25">
      <c r="B130" s="144"/>
      <c r="D130" s="137" t="s">
        <v>149</v>
      </c>
      <c r="E130" s="145" t="s">
        <v>29</v>
      </c>
      <c r="F130" s="146" t="s">
        <v>943</v>
      </c>
      <c r="H130" s="147">
        <v>1.35</v>
      </c>
      <c r="I130" s="148"/>
      <c r="J130" s="148"/>
      <c r="M130" s="144"/>
      <c r="N130" s="149"/>
      <c r="X130" s="150"/>
      <c r="AT130" s="145" t="s">
        <v>149</v>
      </c>
      <c r="AU130" s="145" t="s">
        <v>81</v>
      </c>
      <c r="AV130" s="11" t="s">
        <v>83</v>
      </c>
      <c r="AW130" s="11" t="s">
        <v>5</v>
      </c>
      <c r="AX130" s="11" t="s">
        <v>73</v>
      </c>
      <c r="AY130" s="145" t="s">
        <v>134</v>
      </c>
    </row>
    <row r="131" spans="2:65" s="11" customFormat="1" ht="11.25">
      <c r="B131" s="144"/>
      <c r="D131" s="137" t="s">
        <v>149</v>
      </c>
      <c r="E131" s="145" t="s">
        <v>29</v>
      </c>
      <c r="F131" s="146" t="s">
        <v>944</v>
      </c>
      <c r="H131" s="147">
        <v>26.52</v>
      </c>
      <c r="I131" s="148"/>
      <c r="J131" s="148"/>
      <c r="M131" s="144"/>
      <c r="N131" s="149"/>
      <c r="X131" s="150"/>
      <c r="AT131" s="145" t="s">
        <v>149</v>
      </c>
      <c r="AU131" s="145" t="s">
        <v>81</v>
      </c>
      <c r="AV131" s="11" t="s">
        <v>83</v>
      </c>
      <c r="AW131" s="11" t="s">
        <v>5</v>
      </c>
      <c r="AX131" s="11" t="s">
        <v>73</v>
      </c>
      <c r="AY131" s="145" t="s">
        <v>134</v>
      </c>
    </row>
    <row r="132" spans="2:65" s="11" customFormat="1" ht="11.25">
      <c r="B132" s="144"/>
      <c r="D132" s="137" t="s">
        <v>149</v>
      </c>
      <c r="E132" s="145" t="s">
        <v>29</v>
      </c>
      <c r="F132" s="146" t="s">
        <v>945</v>
      </c>
      <c r="H132" s="147">
        <v>74.376999999999995</v>
      </c>
      <c r="I132" s="148"/>
      <c r="J132" s="148"/>
      <c r="M132" s="144"/>
      <c r="N132" s="149"/>
      <c r="X132" s="150"/>
      <c r="AT132" s="145" t="s">
        <v>149</v>
      </c>
      <c r="AU132" s="145" t="s">
        <v>81</v>
      </c>
      <c r="AV132" s="11" t="s">
        <v>83</v>
      </c>
      <c r="AW132" s="11" t="s">
        <v>5</v>
      </c>
      <c r="AX132" s="11" t="s">
        <v>73</v>
      </c>
      <c r="AY132" s="145" t="s">
        <v>134</v>
      </c>
    </row>
    <row r="133" spans="2:65" s="14" customFormat="1" ht="11.25">
      <c r="B133" s="166"/>
      <c r="D133" s="137" t="s">
        <v>149</v>
      </c>
      <c r="E133" s="167" t="s">
        <v>29</v>
      </c>
      <c r="F133" s="168" t="s">
        <v>302</v>
      </c>
      <c r="H133" s="169">
        <v>110.05200000000001</v>
      </c>
      <c r="I133" s="170"/>
      <c r="J133" s="170"/>
      <c r="M133" s="166"/>
      <c r="N133" s="171"/>
      <c r="X133" s="172"/>
      <c r="AT133" s="167" t="s">
        <v>149</v>
      </c>
      <c r="AU133" s="167" t="s">
        <v>81</v>
      </c>
      <c r="AV133" s="14" t="s">
        <v>137</v>
      </c>
      <c r="AW133" s="14" t="s">
        <v>5</v>
      </c>
      <c r="AX133" s="14" t="s">
        <v>81</v>
      </c>
      <c r="AY133" s="167" t="s">
        <v>134</v>
      </c>
    </row>
    <row r="134" spans="2:65" s="1" customFormat="1" ht="24.2" customHeight="1">
      <c r="B134" s="31"/>
      <c r="C134" s="123" t="s">
        <v>179</v>
      </c>
      <c r="D134" s="123" t="s">
        <v>138</v>
      </c>
      <c r="E134" s="124" t="s">
        <v>948</v>
      </c>
      <c r="F134" s="125" t="s">
        <v>949</v>
      </c>
      <c r="G134" s="126" t="s">
        <v>363</v>
      </c>
      <c r="H134" s="127">
        <v>11.55</v>
      </c>
      <c r="I134" s="128"/>
      <c r="J134" s="128"/>
      <c r="K134" s="129">
        <f>ROUND(P134*H134,2)</f>
        <v>0</v>
      </c>
      <c r="L134" s="125" t="s">
        <v>142</v>
      </c>
      <c r="M134" s="31"/>
      <c r="N134" s="130" t="s">
        <v>29</v>
      </c>
      <c r="O134" s="131" t="s">
        <v>42</v>
      </c>
      <c r="P134" s="132">
        <f>I134+J134</f>
        <v>0</v>
      </c>
      <c r="Q134" s="132">
        <f>ROUND(I134*H134,2)</f>
        <v>0</v>
      </c>
      <c r="R134" s="132">
        <f>ROUND(J134*H134,2)</f>
        <v>0</v>
      </c>
      <c r="T134" s="133">
        <f>S134*H134</f>
        <v>0</v>
      </c>
      <c r="U134" s="133">
        <v>0</v>
      </c>
      <c r="V134" s="133">
        <f>U134*H134</f>
        <v>0</v>
      </c>
      <c r="W134" s="133">
        <v>0</v>
      </c>
      <c r="X134" s="134">
        <f>W134*H134</f>
        <v>0</v>
      </c>
      <c r="AR134" s="135" t="s">
        <v>137</v>
      </c>
      <c r="AT134" s="135" t="s">
        <v>138</v>
      </c>
      <c r="AU134" s="135" t="s">
        <v>81</v>
      </c>
      <c r="AY134" s="16" t="s">
        <v>134</v>
      </c>
      <c r="BE134" s="136">
        <f>IF(O134="základní",K134,0)</f>
        <v>0</v>
      </c>
      <c r="BF134" s="136">
        <f>IF(O134="snížená",K134,0)</f>
        <v>0</v>
      </c>
      <c r="BG134" s="136">
        <f>IF(O134="zákl. přenesená",K134,0)</f>
        <v>0</v>
      </c>
      <c r="BH134" s="136">
        <f>IF(O134="sníž. přenesená",K134,0)</f>
        <v>0</v>
      </c>
      <c r="BI134" s="136">
        <f>IF(O134="nulová",K134,0)</f>
        <v>0</v>
      </c>
      <c r="BJ134" s="16" t="s">
        <v>81</v>
      </c>
      <c r="BK134" s="136">
        <f>ROUND(P134*H134,2)</f>
        <v>0</v>
      </c>
      <c r="BL134" s="16" t="s">
        <v>137</v>
      </c>
      <c r="BM134" s="135" t="s">
        <v>950</v>
      </c>
    </row>
    <row r="135" spans="2:65" s="1" customFormat="1" ht="19.5">
      <c r="B135" s="31"/>
      <c r="D135" s="137" t="s">
        <v>144</v>
      </c>
      <c r="F135" s="138" t="s">
        <v>951</v>
      </c>
      <c r="I135" s="139"/>
      <c r="J135" s="139"/>
      <c r="M135" s="31"/>
      <c r="N135" s="140"/>
      <c r="X135" s="52"/>
      <c r="AT135" s="16" t="s">
        <v>144</v>
      </c>
      <c r="AU135" s="16" t="s">
        <v>81</v>
      </c>
    </row>
    <row r="136" spans="2:65" s="1" customFormat="1" ht="11.25">
      <c r="B136" s="31"/>
      <c r="D136" s="141" t="s">
        <v>145</v>
      </c>
      <c r="F136" s="142" t="s">
        <v>952</v>
      </c>
      <c r="I136" s="139"/>
      <c r="J136" s="139"/>
      <c r="M136" s="31"/>
      <c r="N136" s="140"/>
      <c r="X136" s="52"/>
      <c r="AT136" s="16" t="s">
        <v>145</v>
      </c>
      <c r="AU136" s="16" t="s">
        <v>81</v>
      </c>
    </row>
    <row r="137" spans="2:65" s="11" customFormat="1" ht="11.25">
      <c r="B137" s="144"/>
      <c r="D137" s="137" t="s">
        <v>149</v>
      </c>
      <c r="E137" s="145" t="s">
        <v>29</v>
      </c>
      <c r="F137" s="146" t="s">
        <v>953</v>
      </c>
      <c r="H137" s="147">
        <v>11.55</v>
      </c>
      <c r="I137" s="148"/>
      <c r="J137" s="148"/>
      <c r="M137" s="144"/>
      <c r="N137" s="149"/>
      <c r="X137" s="150"/>
      <c r="AT137" s="145" t="s">
        <v>149</v>
      </c>
      <c r="AU137" s="145" t="s">
        <v>81</v>
      </c>
      <c r="AV137" s="11" t="s">
        <v>83</v>
      </c>
      <c r="AW137" s="11" t="s">
        <v>5</v>
      </c>
      <c r="AX137" s="11" t="s">
        <v>81</v>
      </c>
      <c r="AY137" s="145" t="s">
        <v>134</v>
      </c>
    </row>
    <row r="138" spans="2:65" s="1" customFormat="1" ht="24.2" customHeight="1">
      <c r="B138" s="31"/>
      <c r="C138" s="173" t="s">
        <v>185</v>
      </c>
      <c r="D138" s="173" t="s">
        <v>546</v>
      </c>
      <c r="E138" s="174" t="s">
        <v>954</v>
      </c>
      <c r="F138" s="175" t="s">
        <v>955</v>
      </c>
      <c r="G138" s="176" t="s">
        <v>372</v>
      </c>
      <c r="H138" s="177">
        <v>20.79</v>
      </c>
      <c r="I138" s="178"/>
      <c r="J138" s="179"/>
      <c r="K138" s="180">
        <f>ROUND(P138*H138,2)</f>
        <v>0</v>
      </c>
      <c r="L138" s="175" t="s">
        <v>142</v>
      </c>
      <c r="M138" s="181"/>
      <c r="N138" s="182" t="s">
        <v>29</v>
      </c>
      <c r="O138" s="131" t="s">
        <v>42</v>
      </c>
      <c r="P138" s="132">
        <f>I138+J138</f>
        <v>0</v>
      </c>
      <c r="Q138" s="132">
        <f>ROUND(I138*H138,2)</f>
        <v>0</v>
      </c>
      <c r="R138" s="132">
        <f>ROUND(J138*H138,2)</f>
        <v>0</v>
      </c>
      <c r="T138" s="133">
        <f>S138*H138</f>
        <v>0</v>
      </c>
      <c r="U138" s="133">
        <v>1</v>
      </c>
      <c r="V138" s="133">
        <f>U138*H138</f>
        <v>20.79</v>
      </c>
      <c r="W138" s="133">
        <v>0</v>
      </c>
      <c r="X138" s="134">
        <f>W138*H138</f>
        <v>0</v>
      </c>
      <c r="AR138" s="135" t="s">
        <v>185</v>
      </c>
      <c r="AT138" s="135" t="s">
        <v>546</v>
      </c>
      <c r="AU138" s="135" t="s">
        <v>81</v>
      </c>
      <c r="AY138" s="16" t="s">
        <v>134</v>
      </c>
      <c r="BE138" s="136">
        <f>IF(O138="základní",K138,0)</f>
        <v>0</v>
      </c>
      <c r="BF138" s="136">
        <f>IF(O138="snížená",K138,0)</f>
        <v>0</v>
      </c>
      <c r="BG138" s="136">
        <f>IF(O138="zákl. přenesená",K138,0)</f>
        <v>0</v>
      </c>
      <c r="BH138" s="136">
        <f>IF(O138="sníž. přenesená",K138,0)</f>
        <v>0</v>
      </c>
      <c r="BI138" s="136">
        <f>IF(O138="nulová",K138,0)</f>
        <v>0</v>
      </c>
      <c r="BJ138" s="16" t="s">
        <v>81</v>
      </c>
      <c r="BK138" s="136">
        <f>ROUND(P138*H138,2)</f>
        <v>0</v>
      </c>
      <c r="BL138" s="16" t="s">
        <v>137</v>
      </c>
      <c r="BM138" s="135" t="s">
        <v>956</v>
      </c>
    </row>
    <row r="139" spans="2:65" s="1" customFormat="1" ht="11.25">
      <c r="B139" s="31"/>
      <c r="D139" s="137" t="s">
        <v>144</v>
      </c>
      <c r="F139" s="138" t="s">
        <v>955</v>
      </c>
      <c r="I139" s="139"/>
      <c r="J139" s="139"/>
      <c r="M139" s="31"/>
      <c r="N139" s="140"/>
      <c r="X139" s="52"/>
      <c r="AT139" s="16" t="s">
        <v>144</v>
      </c>
      <c r="AU139" s="16" t="s">
        <v>81</v>
      </c>
    </row>
    <row r="140" spans="2:65" s="11" customFormat="1" ht="11.25">
      <c r="B140" s="144"/>
      <c r="D140" s="137" t="s">
        <v>149</v>
      </c>
      <c r="E140" s="145" t="s">
        <v>29</v>
      </c>
      <c r="F140" s="146" t="s">
        <v>957</v>
      </c>
      <c r="H140" s="147">
        <v>20.79</v>
      </c>
      <c r="I140" s="148"/>
      <c r="J140" s="148"/>
      <c r="M140" s="144"/>
      <c r="N140" s="149"/>
      <c r="X140" s="150"/>
      <c r="AT140" s="145" t="s">
        <v>149</v>
      </c>
      <c r="AU140" s="145" t="s">
        <v>81</v>
      </c>
      <c r="AV140" s="11" t="s">
        <v>83</v>
      </c>
      <c r="AW140" s="11" t="s">
        <v>5</v>
      </c>
      <c r="AX140" s="11" t="s">
        <v>81</v>
      </c>
      <c r="AY140" s="145" t="s">
        <v>134</v>
      </c>
    </row>
    <row r="141" spans="2:65" s="1" customFormat="1" ht="24.2" customHeight="1">
      <c r="B141" s="31"/>
      <c r="C141" s="123" t="s">
        <v>192</v>
      </c>
      <c r="D141" s="123" t="s">
        <v>138</v>
      </c>
      <c r="E141" s="124" t="s">
        <v>824</v>
      </c>
      <c r="F141" s="125" t="s">
        <v>825</v>
      </c>
      <c r="G141" s="126" t="s">
        <v>363</v>
      </c>
      <c r="H141" s="127">
        <v>110.05200000000001</v>
      </c>
      <c r="I141" s="128"/>
      <c r="J141" s="128"/>
      <c r="K141" s="129">
        <f>ROUND(P141*H141,2)</f>
        <v>0</v>
      </c>
      <c r="L141" s="125" t="s">
        <v>142</v>
      </c>
      <c r="M141" s="31"/>
      <c r="N141" s="130" t="s">
        <v>29</v>
      </c>
      <c r="O141" s="131" t="s">
        <v>42</v>
      </c>
      <c r="P141" s="132">
        <f>I141+J141</f>
        <v>0</v>
      </c>
      <c r="Q141" s="132">
        <f>ROUND(I141*H141,2)</f>
        <v>0</v>
      </c>
      <c r="R141" s="132">
        <f>ROUND(J141*H141,2)</f>
        <v>0</v>
      </c>
      <c r="T141" s="133">
        <f>S141*H141</f>
        <v>0</v>
      </c>
      <c r="U141" s="133">
        <v>0</v>
      </c>
      <c r="V141" s="133">
        <f>U141*H141</f>
        <v>0</v>
      </c>
      <c r="W141" s="133">
        <v>0</v>
      </c>
      <c r="X141" s="134">
        <f>W141*H141</f>
        <v>0</v>
      </c>
      <c r="AR141" s="135" t="s">
        <v>137</v>
      </c>
      <c r="AT141" s="135" t="s">
        <v>138</v>
      </c>
      <c r="AU141" s="135" t="s">
        <v>81</v>
      </c>
      <c r="AY141" s="16" t="s">
        <v>134</v>
      </c>
      <c r="BE141" s="136">
        <f>IF(O141="základní",K141,0)</f>
        <v>0</v>
      </c>
      <c r="BF141" s="136">
        <f>IF(O141="snížená",K141,0)</f>
        <v>0</v>
      </c>
      <c r="BG141" s="136">
        <f>IF(O141="zákl. přenesená",K141,0)</f>
        <v>0</v>
      </c>
      <c r="BH141" s="136">
        <f>IF(O141="sníž. přenesená",K141,0)</f>
        <v>0</v>
      </c>
      <c r="BI141" s="136">
        <f>IF(O141="nulová",K141,0)</f>
        <v>0</v>
      </c>
      <c r="BJ141" s="16" t="s">
        <v>81</v>
      </c>
      <c r="BK141" s="136">
        <f>ROUND(P141*H141,2)</f>
        <v>0</v>
      </c>
      <c r="BL141" s="16" t="s">
        <v>137</v>
      </c>
      <c r="BM141" s="135" t="s">
        <v>958</v>
      </c>
    </row>
    <row r="142" spans="2:65" s="1" customFormat="1" ht="19.5">
      <c r="B142" s="31"/>
      <c r="D142" s="137" t="s">
        <v>144</v>
      </c>
      <c r="F142" s="138" t="s">
        <v>827</v>
      </c>
      <c r="I142" s="139"/>
      <c r="J142" s="139"/>
      <c r="M142" s="31"/>
      <c r="N142" s="140"/>
      <c r="X142" s="52"/>
      <c r="AT142" s="16" t="s">
        <v>144</v>
      </c>
      <c r="AU142" s="16" t="s">
        <v>81</v>
      </c>
    </row>
    <row r="143" spans="2:65" s="1" customFormat="1" ht="11.25">
      <c r="B143" s="31"/>
      <c r="D143" s="141" t="s">
        <v>145</v>
      </c>
      <c r="F143" s="142" t="s">
        <v>828</v>
      </c>
      <c r="I143" s="139"/>
      <c r="J143" s="139"/>
      <c r="M143" s="31"/>
      <c r="N143" s="140"/>
      <c r="X143" s="52"/>
      <c r="AT143" s="16" t="s">
        <v>145</v>
      </c>
      <c r="AU143" s="16" t="s">
        <v>81</v>
      </c>
    </row>
    <row r="144" spans="2:65" s="1" customFormat="1" ht="19.5">
      <c r="B144" s="31"/>
      <c r="D144" s="137" t="s">
        <v>147</v>
      </c>
      <c r="F144" s="143" t="s">
        <v>829</v>
      </c>
      <c r="I144" s="139"/>
      <c r="J144" s="139"/>
      <c r="M144" s="31"/>
      <c r="N144" s="140"/>
      <c r="X144" s="52"/>
      <c r="AT144" s="16" t="s">
        <v>147</v>
      </c>
      <c r="AU144" s="16" t="s">
        <v>81</v>
      </c>
    </row>
    <row r="145" spans="2:65" s="11" customFormat="1" ht="11.25">
      <c r="B145" s="144"/>
      <c r="D145" s="137" t="s">
        <v>149</v>
      </c>
      <c r="E145" s="145" t="s">
        <v>29</v>
      </c>
      <c r="F145" s="146" t="s">
        <v>942</v>
      </c>
      <c r="H145" s="147">
        <v>7.8049999999999997</v>
      </c>
      <c r="I145" s="148"/>
      <c r="J145" s="148"/>
      <c r="M145" s="144"/>
      <c r="N145" s="149"/>
      <c r="X145" s="150"/>
      <c r="AT145" s="145" t="s">
        <v>149</v>
      </c>
      <c r="AU145" s="145" t="s">
        <v>81</v>
      </c>
      <c r="AV145" s="11" t="s">
        <v>83</v>
      </c>
      <c r="AW145" s="11" t="s">
        <v>5</v>
      </c>
      <c r="AX145" s="11" t="s">
        <v>73</v>
      </c>
      <c r="AY145" s="145" t="s">
        <v>134</v>
      </c>
    </row>
    <row r="146" spans="2:65" s="11" customFormat="1" ht="11.25">
      <c r="B146" s="144"/>
      <c r="D146" s="137" t="s">
        <v>149</v>
      </c>
      <c r="E146" s="145" t="s">
        <v>29</v>
      </c>
      <c r="F146" s="146" t="s">
        <v>943</v>
      </c>
      <c r="H146" s="147">
        <v>1.35</v>
      </c>
      <c r="I146" s="148"/>
      <c r="J146" s="148"/>
      <c r="M146" s="144"/>
      <c r="N146" s="149"/>
      <c r="X146" s="150"/>
      <c r="AT146" s="145" t="s">
        <v>149</v>
      </c>
      <c r="AU146" s="145" t="s">
        <v>81</v>
      </c>
      <c r="AV146" s="11" t="s">
        <v>83</v>
      </c>
      <c r="AW146" s="11" t="s">
        <v>5</v>
      </c>
      <c r="AX146" s="11" t="s">
        <v>73</v>
      </c>
      <c r="AY146" s="145" t="s">
        <v>134</v>
      </c>
    </row>
    <row r="147" spans="2:65" s="11" customFormat="1" ht="11.25">
      <c r="B147" s="144"/>
      <c r="D147" s="137" t="s">
        <v>149</v>
      </c>
      <c r="E147" s="145" t="s">
        <v>29</v>
      </c>
      <c r="F147" s="146" t="s">
        <v>944</v>
      </c>
      <c r="H147" s="147">
        <v>26.52</v>
      </c>
      <c r="I147" s="148"/>
      <c r="J147" s="148"/>
      <c r="M147" s="144"/>
      <c r="N147" s="149"/>
      <c r="X147" s="150"/>
      <c r="AT147" s="145" t="s">
        <v>149</v>
      </c>
      <c r="AU147" s="145" t="s">
        <v>81</v>
      </c>
      <c r="AV147" s="11" t="s">
        <v>83</v>
      </c>
      <c r="AW147" s="11" t="s">
        <v>5</v>
      </c>
      <c r="AX147" s="11" t="s">
        <v>73</v>
      </c>
      <c r="AY147" s="145" t="s">
        <v>134</v>
      </c>
    </row>
    <row r="148" spans="2:65" s="11" customFormat="1" ht="11.25">
      <c r="B148" s="144"/>
      <c r="D148" s="137" t="s">
        <v>149</v>
      </c>
      <c r="E148" s="145" t="s">
        <v>29</v>
      </c>
      <c r="F148" s="146" t="s">
        <v>945</v>
      </c>
      <c r="H148" s="147">
        <v>74.376999999999995</v>
      </c>
      <c r="I148" s="148"/>
      <c r="J148" s="148"/>
      <c r="M148" s="144"/>
      <c r="N148" s="149"/>
      <c r="X148" s="150"/>
      <c r="AT148" s="145" t="s">
        <v>149</v>
      </c>
      <c r="AU148" s="145" t="s">
        <v>81</v>
      </c>
      <c r="AV148" s="11" t="s">
        <v>83</v>
      </c>
      <c r="AW148" s="11" t="s">
        <v>5</v>
      </c>
      <c r="AX148" s="11" t="s">
        <v>73</v>
      </c>
      <c r="AY148" s="145" t="s">
        <v>134</v>
      </c>
    </row>
    <row r="149" spans="2:65" s="14" customFormat="1" ht="11.25">
      <c r="B149" s="166"/>
      <c r="D149" s="137" t="s">
        <v>149</v>
      </c>
      <c r="E149" s="167" t="s">
        <v>29</v>
      </c>
      <c r="F149" s="168" t="s">
        <v>302</v>
      </c>
      <c r="H149" s="169">
        <v>110.05200000000001</v>
      </c>
      <c r="I149" s="170"/>
      <c r="J149" s="170"/>
      <c r="M149" s="166"/>
      <c r="N149" s="171"/>
      <c r="X149" s="172"/>
      <c r="AT149" s="167" t="s">
        <v>149</v>
      </c>
      <c r="AU149" s="167" t="s">
        <v>81</v>
      </c>
      <c r="AV149" s="14" t="s">
        <v>137</v>
      </c>
      <c r="AW149" s="14" t="s">
        <v>5</v>
      </c>
      <c r="AX149" s="14" t="s">
        <v>81</v>
      </c>
      <c r="AY149" s="167" t="s">
        <v>134</v>
      </c>
    </row>
    <row r="150" spans="2:65" s="1" customFormat="1" ht="24.2" customHeight="1">
      <c r="B150" s="31"/>
      <c r="C150" s="123" t="s">
        <v>199</v>
      </c>
      <c r="D150" s="123" t="s">
        <v>138</v>
      </c>
      <c r="E150" s="124" t="s">
        <v>959</v>
      </c>
      <c r="F150" s="125" t="s">
        <v>825</v>
      </c>
      <c r="G150" s="126" t="s">
        <v>363</v>
      </c>
      <c r="H150" s="127">
        <v>4.7549999999999999</v>
      </c>
      <c r="I150" s="128"/>
      <c r="J150" s="128"/>
      <c r="K150" s="129">
        <f>ROUND(P150*H150,2)</f>
        <v>0</v>
      </c>
      <c r="L150" s="125" t="s">
        <v>142</v>
      </c>
      <c r="M150" s="31"/>
      <c r="N150" s="130" t="s">
        <v>29</v>
      </c>
      <c r="O150" s="131" t="s">
        <v>42</v>
      </c>
      <c r="P150" s="132">
        <f>I150+J150</f>
        <v>0</v>
      </c>
      <c r="Q150" s="132">
        <f>ROUND(I150*H150,2)</f>
        <v>0</v>
      </c>
      <c r="R150" s="132">
        <f>ROUND(J150*H150,2)</f>
        <v>0</v>
      </c>
      <c r="T150" s="133">
        <f>S150*H150</f>
        <v>0</v>
      </c>
      <c r="U150" s="133">
        <v>0</v>
      </c>
      <c r="V150" s="133">
        <f>U150*H150</f>
        <v>0</v>
      </c>
      <c r="W150" s="133">
        <v>0</v>
      </c>
      <c r="X150" s="134">
        <f>W150*H150</f>
        <v>0</v>
      </c>
      <c r="AR150" s="135" t="s">
        <v>137</v>
      </c>
      <c r="AT150" s="135" t="s">
        <v>138</v>
      </c>
      <c r="AU150" s="135" t="s">
        <v>81</v>
      </c>
      <c r="AY150" s="16" t="s">
        <v>134</v>
      </c>
      <c r="BE150" s="136">
        <f>IF(O150="základní",K150,0)</f>
        <v>0</v>
      </c>
      <c r="BF150" s="136">
        <f>IF(O150="snížená",K150,0)</f>
        <v>0</v>
      </c>
      <c r="BG150" s="136">
        <f>IF(O150="zákl. přenesená",K150,0)</f>
        <v>0</v>
      </c>
      <c r="BH150" s="136">
        <f>IF(O150="sníž. přenesená",K150,0)</f>
        <v>0</v>
      </c>
      <c r="BI150" s="136">
        <f>IF(O150="nulová",K150,0)</f>
        <v>0</v>
      </c>
      <c r="BJ150" s="16" t="s">
        <v>81</v>
      </c>
      <c r="BK150" s="136">
        <f>ROUND(P150*H150,2)</f>
        <v>0</v>
      </c>
      <c r="BL150" s="16" t="s">
        <v>137</v>
      </c>
      <c r="BM150" s="135" t="s">
        <v>960</v>
      </c>
    </row>
    <row r="151" spans="2:65" s="1" customFormat="1" ht="19.5">
      <c r="B151" s="31"/>
      <c r="D151" s="137" t="s">
        <v>144</v>
      </c>
      <c r="F151" s="138" t="s">
        <v>827</v>
      </c>
      <c r="I151" s="139"/>
      <c r="J151" s="139"/>
      <c r="M151" s="31"/>
      <c r="N151" s="140"/>
      <c r="X151" s="52"/>
      <c r="AT151" s="16" t="s">
        <v>144</v>
      </c>
      <c r="AU151" s="16" t="s">
        <v>81</v>
      </c>
    </row>
    <row r="152" spans="2:65" s="1" customFormat="1" ht="11.25">
      <c r="B152" s="31"/>
      <c r="D152" s="141" t="s">
        <v>145</v>
      </c>
      <c r="F152" s="142" t="s">
        <v>961</v>
      </c>
      <c r="I152" s="139"/>
      <c r="J152" s="139"/>
      <c r="M152" s="31"/>
      <c r="N152" s="140"/>
      <c r="X152" s="52"/>
      <c r="AT152" s="16" t="s">
        <v>145</v>
      </c>
      <c r="AU152" s="16" t="s">
        <v>81</v>
      </c>
    </row>
    <row r="153" spans="2:65" s="11" customFormat="1" ht="11.25">
      <c r="B153" s="144"/>
      <c r="D153" s="137" t="s">
        <v>149</v>
      </c>
      <c r="E153" s="145" t="s">
        <v>29</v>
      </c>
      <c r="F153" s="146" t="s">
        <v>962</v>
      </c>
      <c r="H153" s="147">
        <v>3.99</v>
      </c>
      <c r="I153" s="148"/>
      <c r="J153" s="148"/>
      <c r="M153" s="144"/>
      <c r="N153" s="149"/>
      <c r="X153" s="150"/>
      <c r="AT153" s="145" t="s">
        <v>149</v>
      </c>
      <c r="AU153" s="145" t="s">
        <v>81</v>
      </c>
      <c r="AV153" s="11" t="s">
        <v>83</v>
      </c>
      <c r="AW153" s="11" t="s">
        <v>5</v>
      </c>
      <c r="AX153" s="11" t="s">
        <v>73</v>
      </c>
      <c r="AY153" s="145" t="s">
        <v>134</v>
      </c>
    </row>
    <row r="154" spans="2:65" s="11" customFormat="1" ht="11.25">
      <c r="B154" s="144"/>
      <c r="D154" s="137" t="s">
        <v>149</v>
      </c>
      <c r="E154" s="145" t="s">
        <v>29</v>
      </c>
      <c r="F154" s="146" t="s">
        <v>963</v>
      </c>
      <c r="H154" s="147">
        <v>0.76500000000000001</v>
      </c>
      <c r="I154" s="148"/>
      <c r="J154" s="148"/>
      <c r="M154" s="144"/>
      <c r="N154" s="149"/>
      <c r="X154" s="150"/>
      <c r="AT154" s="145" t="s">
        <v>149</v>
      </c>
      <c r="AU154" s="145" t="s">
        <v>81</v>
      </c>
      <c r="AV154" s="11" t="s">
        <v>83</v>
      </c>
      <c r="AW154" s="11" t="s">
        <v>5</v>
      </c>
      <c r="AX154" s="11" t="s">
        <v>73</v>
      </c>
      <c r="AY154" s="145" t="s">
        <v>134</v>
      </c>
    </row>
    <row r="155" spans="2:65" s="14" customFormat="1" ht="11.25">
      <c r="B155" s="166"/>
      <c r="D155" s="137" t="s">
        <v>149</v>
      </c>
      <c r="E155" s="167" t="s">
        <v>29</v>
      </c>
      <c r="F155" s="168" t="s">
        <v>302</v>
      </c>
      <c r="H155" s="169">
        <v>4.7549999999999999</v>
      </c>
      <c r="I155" s="170"/>
      <c r="J155" s="170"/>
      <c r="M155" s="166"/>
      <c r="N155" s="171"/>
      <c r="X155" s="172"/>
      <c r="AT155" s="167" t="s">
        <v>149</v>
      </c>
      <c r="AU155" s="167" t="s">
        <v>81</v>
      </c>
      <c r="AV155" s="14" t="s">
        <v>137</v>
      </c>
      <c r="AW155" s="14" t="s">
        <v>5</v>
      </c>
      <c r="AX155" s="14" t="s">
        <v>81</v>
      </c>
      <c r="AY155" s="167" t="s">
        <v>134</v>
      </c>
    </row>
    <row r="156" spans="2:65" s="1" customFormat="1" ht="24.2" customHeight="1">
      <c r="B156" s="31"/>
      <c r="C156" s="173" t="s">
        <v>205</v>
      </c>
      <c r="D156" s="173" t="s">
        <v>546</v>
      </c>
      <c r="E156" s="174" t="s">
        <v>964</v>
      </c>
      <c r="F156" s="175" t="s">
        <v>965</v>
      </c>
      <c r="G156" s="176" t="s">
        <v>372</v>
      </c>
      <c r="H156" s="177">
        <v>8.5589999999999993</v>
      </c>
      <c r="I156" s="178"/>
      <c r="J156" s="179"/>
      <c r="K156" s="180">
        <f>ROUND(P156*H156,2)</f>
        <v>0</v>
      </c>
      <c r="L156" s="175" t="s">
        <v>142</v>
      </c>
      <c r="M156" s="181"/>
      <c r="N156" s="182" t="s">
        <v>29</v>
      </c>
      <c r="O156" s="131" t="s">
        <v>42</v>
      </c>
      <c r="P156" s="132">
        <f>I156+J156</f>
        <v>0</v>
      </c>
      <c r="Q156" s="132">
        <f>ROUND(I156*H156,2)</f>
        <v>0</v>
      </c>
      <c r="R156" s="132">
        <f>ROUND(J156*H156,2)</f>
        <v>0</v>
      </c>
      <c r="T156" s="133">
        <f>S156*H156</f>
        <v>0</v>
      </c>
      <c r="U156" s="133">
        <v>1</v>
      </c>
      <c r="V156" s="133">
        <f>U156*H156</f>
        <v>8.5589999999999993</v>
      </c>
      <c r="W156" s="133">
        <v>0</v>
      </c>
      <c r="X156" s="134">
        <f>W156*H156</f>
        <v>0</v>
      </c>
      <c r="AR156" s="135" t="s">
        <v>185</v>
      </c>
      <c r="AT156" s="135" t="s">
        <v>546</v>
      </c>
      <c r="AU156" s="135" t="s">
        <v>81</v>
      </c>
      <c r="AY156" s="16" t="s">
        <v>134</v>
      </c>
      <c r="BE156" s="136">
        <f>IF(O156="základní",K156,0)</f>
        <v>0</v>
      </c>
      <c r="BF156" s="136">
        <f>IF(O156="snížená",K156,0)</f>
        <v>0</v>
      </c>
      <c r="BG156" s="136">
        <f>IF(O156="zákl. přenesená",K156,0)</f>
        <v>0</v>
      </c>
      <c r="BH156" s="136">
        <f>IF(O156="sníž. přenesená",K156,0)</f>
        <v>0</v>
      </c>
      <c r="BI156" s="136">
        <f>IF(O156="nulová",K156,0)</f>
        <v>0</v>
      </c>
      <c r="BJ156" s="16" t="s">
        <v>81</v>
      </c>
      <c r="BK156" s="136">
        <f>ROUND(P156*H156,2)</f>
        <v>0</v>
      </c>
      <c r="BL156" s="16" t="s">
        <v>137</v>
      </c>
      <c r="BM156" s="135" t="s">
        <v>966</v>
      </c>
    </row>
    <row r="157" spans="2:65" s="1" customFormat="1" ht="11.25">
      <c r="B157" s="31"/>
      <c r="D157" s="137" t="s">
        <v>144</v>
      </c>
      <c r="F157" s="138" t="s">
        <v>965</v>
      </c>
      <c r="I157" s="139"/>
      <c r="J157" s="139"/>
      <c r="M157" s="31"/>
      <c r="N157" s="140"/>
      <c r="X157" s="52"/>
      <c r="AT157" s="16" t="s">
        <v>144</v>
      </c>
      <c r="AU157" s="16" t="s">
        <v>81</v>
      </c>
    </row>
    <row r="158" spans="2:65" s="11" customFormat="1" ht="11.25">
      <c r="B158" s="144"/>
      <c r="D158" s="137" t="s">
        <v>149</v>
      </c>
      <c r="E158" s="145" t="s">
        <v>29</v>
      </c>
      <c r="F158" s="146" t="s">
        <v>967</v>
      </c>
      <c r="H158" s="147">
        <v>8.5589999999999993</v>
      </c>
      <c r="I158" s="148"/>
      <c r="J158" s="148"/>
      <c r="M158" s="144"/>
      <c r="N158" s="149"/>
      <c r="X158" s="150"/>
      <c r="AT158" s="145" t="s">
        <v>149</v>
      </c>
      <c r="AU158" s="145" t="s">
        <v>81</v>
      </c>
      <c r="AV158" s="11" t="s">
        <v>83</v>
      </c>
      <c r="AW158" s="11" t="s">
        <v>5</v>
      </c>
      <c r="AX158" s="11" t="s">
        <v>81</v>
      </c>
      <c r="AY158" s="145" t="s">
        <v>134</v>
      </c>
    </row>
    <row r="159" spans="2:65" s="1" customFormat="1" ht="24.2" customHeight="1">
      <c r="B159" s="31"/>
      <c r="C159" s="123" t="s">
        <v>213</v>
      </c>
      <c r="D159" s="123" t="s">
        <v>138</v>
      </c>
      <c r="E159" s="124" t="s">
        <v>539</v>
      </c>
      <c r="F159" s="125" t="s">
        <v>540</v>
      </c>
      <c r="G159" s="126" t="s">
        <v>541</v>
      </c>
      <c r="H159" s="127">
        <v>42.887999999999998</v>
      </c>
      <c r="I159" s="128"/>
      <c r="J159" s="128"/>
      <c r="K159" s="129">
        <f>ROUND(P159*H159,2)</f>
        <v>0</v>
      </c>
      <c r="L159" s="125" t="s">
        <v>142</v>
      </c>
      <c r="M159" s="31"/>
      <c r="N159" s="130" t="s">
        <v>29</v>
      </c>
      <c r="O159" s="131" t="s">
        <v>42</v>
      </c>
      <c r="P159" s="132">
        <f>I159+J159</f>
        <v>0</v>
      </c>
      <c r="Q159" s="132">
        <f>ROUND(I159*H159,2)</f>
        <v>0</v>
      </c>
      <c r="R159" s="132">
        <f>ROUND(J159*H159,2)</f>
        <v>0</v>
      </c>
      <c r="T159" s="133">
        <f>S159*H159</f>
        <v>0</v>
      </c>
      <c r="U159" s="133">
        <v>0</v>
      </c>
      <c r="V159" s="133">
        <f>U159*H159</f>
        <v>0</v>
      </c>
      <c r="W159" s="133">
        <v>0</v>
      </c>
      <c r="X159" s="134">
        <f>W159*H159</f>
        <v>0</v>
      </c>
      <c r="AR159" s="135" t="s">
        <v>250</v>
      </c>
      <c r="AT159" s="135" t="s">
        <v>138</v>
      </c>
      <c r="AU159" s="135" t="s">
        <v>81</v>
      </c>
      <c r="AY159" s="16" t="s">
        <v>134</v>
      </c>
      <c r="BE159" s="136">
        <f>IF(O159="základní",K159,0)</f>
        <v>0</v>
      </c>
      <c r="BF159" s="136">
        <f>IF(O159="snížená",K159,0)</f>
        <v>0</v>
      </c>
      <c r="BG159" s="136">
        <f>IF(O159="zákl. přenesená",K159,0)</f>
        <v>0</v>
      </c>
      <c r="BH159" s="136">
        <f>IF(O159="sníž. přenesená",K159,0)</f>
        <v>0</v>
      </c>
      <c r="BI159" s="136">
        <f>IF(O159="nulová",K159,0)</f>
        <v>0</v>
      </c>
      <c r="BJ159" s="16" t="s">
        <v>81</v>
      </c>
      <c r="BK159" s="136">
        <f>ROUND(P159*H159,2)</f>
        <v>0</v>
      </c>
      <c r="BL159" s="16" t="s">
        <v>250</v>
      </c>
      <c r="BM159" s="135" t="s">
        <v>968</v>
      </c>
    </row>
    <row r="160" spans="2:65" s="1" customFormat="1" ht="11.25">
      <c r="B160" s="31"/>
      <c r="D160" s="137" t="s">
        <v>144</v>
      </c>
      <c r="F160" s="138" t="s">
        <v>543</v>
      </c>
      <c r="I160" s="139"/>
      <c r="J160" s="139"/>
      <c r="M160" s="31"/>
      <c r="N160" s="140"/>
      <c r="X160" s="52"/>
      <c r="AT160" s="16" t="s">
        <v>144</v>
      </c>
      <c r="AU160" s="16" t="s">
        <v>81</v>
      </c>
    </row>
    <row r="161" spans="2:65" s="1" customFormat="1" ht="11.25">
      <c r="B161" s="31"/>
      <c r="D161" s="141" t="s">
        <v>145</v>
      </c>
      <c r="F161" s="142" t="s">
        <v>544</v>
      </c>
      <c r="I161" s="139"/>
      <c r="J161" s="139"/>
      <c r="M161" s="31"/>
      <c r="N161" s="140"/>
      <c r="X161" s="52"/>
      <c r="AT161" s="16" t="s">
        <v>145</v>
      </c>
      <c r="AU161" s="16" t="s">
        <v>81</v>
      </c>
    </row>
    <row r="162" spans="2:65" s="11" customFormat="1" ht="11.25">
      <c r="B162" s="144"/>
      <c r="D162" s="137" t="s">
        <v>149</v>
      </c>
      <c r="E162" s="145" t="s">
        <v>29</v>
      </c>
      <c r="F162" s="146" t="s">
        <v>969</v>
      </c>
      <c r="H162" s="147">
        <v>42.887999999999998</v>
      </c>
      <c r="I162" s="148"/>
      <c r="J162" s="148"/>
      <c r="M162" s="144"/>
      <c r="N162" s="149"/>
      <c r="X162" s="150"/>
      <c r="AT162" s="145" t="s">
        <v>149</v>
      </c>
      <c r="AU162" s="145" t="s">
        <v>81</v>
      </c>
      <c r="AV162" s="11" t="s">
        <v>83</v>
      </c>
      <c r="AW162" s="11" t="s">
        <v>5</v>
      </c>
      <c r="AX162" s="11" t="s">
        <v>81</v>
      </c>
      <c r="AY162" s="145" t="s">
        <v>134</v>
      </c>
    </row>
    <row r="163" spans="2:65" s="1" customFormat="1" ht="24.2" customHeight="1">
      <c r="B163" s="31"/>
      <c r="C163" s="173" t="s">
        <v>219</v>
      </c>
      <c r="D163" s="173" t="s">
        <v>546</v>
      </c>
      <c r="E163" s="174" t="s">
        <v>547</v>
      </c>
      <c r="F163" s="175" t="s">
        <v>548</v>
      </c>
      <c r="G163" s="176" t="s">
        <v>549</v>
      </c>
      <c r="H163" s="177">
        <v>0.85799999999999998</v>
      </c>
      <c r="I163" s="178"/>
      <c r="J163" s="179"/>
      <c r="K163" s="180">
        <f>ROUND(P163*H163,2)</f>
        <v>0</v>
      </c>
      <c r="L163" s="175" t="s">
        <v>142</v>
      </c>
      <c r="M163" s="181"/>
      <c r="N163" s="182" t="s">
        <v>29</v>
      </c>
      <c r="O163" s="131" t="s">
        <v>42</v>
      </c>
      <c r="P163" s="132">
        <f>I163+J163</f>
        <v>0</v>
      </c>
      <c r="Q163" s="132">
        <f>ROUND(I163*H163,2)</f>
        <v>0</v>
      </c>
      <c r="R163" s="132">
        <f>ROUND(J163*H163,2)</f>
        <v>0</v>
      </c>
      <c r="T163" s="133">
        <f>S163*H163</f>
        <v>0</v>
      </c>
      <c r="U163" s="133">
        <v>1E-3</v>
      </c>
      <c r="V163" s="133">
        <f>U163*H163</f>
        <v>8.5800000000000004E-4</v>
      </c>
      <c r="W163" s="133">
        <v>0</v>
      </c>
      <c r="X163" s="134">
        <f>W163*H163</f>
        <v>0</v>
      </c>
      <c r="AR163" s="135" t="s">
        <v>250</v>
      </c>
      <c r="AT163" s="135" t="s">
        <v>546</v>
      </c>
      <c r="AU163" s="135" t="s">
        <v>81</v>
      </c>
      <c r="AY163" s="16" t="s">
        <v>134</v>
      </c>
      <c r="BE163" s="136">
        <f>IF(O163="základní",K163,0)</f>
        <v>0</v>
      </c>
      <c r="BF163" s="136">
        <f>IF(O163="snížená",K163,0)</f>
        <v>0</v>
      </c>
      <c r="BG163" s="136">
        <f>IF(O163="zákl. přenesená",K163,0)</f>
        <v>0</v>
      </c>
      <c r="BH163" s="136">
        <f>IF(O163="sníž. přenesená",K163,0)</f>
        <v>0</v>
      </c>
      <c r="BI163" s="136">
        <f>IF(O163="nulová",K163,0)</f>
        <v>0</v>
      </c>
      <c r="BJ163" s="16" t="s">
        <v>81</v>
      </c>
      <c r="BK163" s="136">
        <f>ROUND(P163*H163,2)</f>
        <v>0</v>
      </c>
      <c r="BL163" s="16" t="s">
        <v>250</v>
      </c>
      <c r="BM163" s="135" t="s">
        <v>970</v>
      </c>
    </row>
    <row r="164" spans="2:65" s="1" customFormat="1" ht="11.25">
      <c r="B164" s="31"/>
      <c r="D164" s="137" t="s">
        <v>144</v>
      </c>
      <c r="F164" s="138" t="s">
        <v>548</v>
      </c>
      <c r="I164" s="139"/>
      <c r="J164" s="139"/>
      <c r="M164" s="31"/>
      <c r="N164" s="140"/>
      <c r="X164" s="52"/>
      <c r="AT164" s="16" t="s">
        <v>144</v>
      </c>
      <c r="AU164" s="16" t="s">
        <v>81</v>
      </c>
    </row>
    <row r="165" spans="2:65" s="11" customFormat="1" ht="11.25">
      <c r="B165" s="144"/>
      <c r="D165" s="137" t="s">
        <v>149</v>
      </c>
      <c r="F165" s="146" t="s">
        <v>971</v>
      </c>
      <c r="H165" s="147">
        <v>0.85799999999999998</v>
      </c>
      <c r="I165" s="148"/>
      <c r="J165" s="148"/>
      <c r="M165" s="144"/>
      <c r="N165" s="149"/>
      <c r="X165" s="150"/>
      <c r="AT165" s="145" t="s">
        <v>149</v>
      </c>
      <c r="AU165" s="145" t="s">
        <v>81</v>
      </c>
      <c r="AV165" s="11" t="s">
        <v>83</v>
      </c>
      <c r="AW165" s="11" t="s">
        <v>4</v>
      </c>
      <c r="AX165" s="11" t="s">
        <v>81</v>
      </c>
      <c r="AY165" s="145" t="s">
        <v>134</v>
      </c>
    </row>
    <row r="166" spans="2:65" s="1" customFormat="1" ht="24.2" customHeight="1">
      <c r="B166" s="31"/>
      <c r="C166" s="123" t="s">
        <v>224</v>
      </c>
      <c r="D166" s="123" t="s">
        <v>138</v>
      </c>
      <c r="E166" s="124" t="s">
        <v>972</v>
      </c>
      <c r="F166" s="125" t="s">
        <v>973</v>
      </c>
      <c r="G166" s="126" t="s">
        <v>541</v>
      </c>
      <c r="H166" s="127">
        <v>42.887999999999998</v>
      </c>
      <c r="I166" s="128"/>
      <c r="J166" s="128"/>
      <c r="K166" s="129">
        <f>ROUND(P166*H166,2)</f>
        <v>0</v>
      </c>
      <c r="L166" s="125" t="s">
        <v>142</v>
      </c>
      <c r="M166" s="31"/>
      <c r="N166" s="130" t="s">
        <v>29</v>
      </c>
      <c r="O166" s="131" t="s">
        <v>42</v>
      </c>
      <c r="P166" s="132">
        <f>I166+J166</f>
        <v>0</v>
      </c>
      <c r="Q166" s="132">
        <f>ROUND(I166*H166,2)</f>
        <v>0</v>
      </c>
      <c r="R166" s="132">
        <f>ROUND(J166*H166,2)</f>
        <v>0</v>
      </c>
      <c r="T166" s="133">
        <f>S166*H166</f>
        <v>0</v>
      </c>
      <c r="U166" s="133">
        <v>0</v>
      </c>
      <c r="V166" s="133">
        <f>U166*H166</f>
        <v>0</v>
      </c>
      <c r="W166" s="133">
        <v>0</v>
      </c>
      <c r="X166" s="134">
        <f>W166*H166</f>
        <v>0</v>
      </c>
      <c r="AR166" s="135" t="s">
        <v>137</v>
      </c>
      <c r="AT166" s="135" t="s">
        <v>138</v>
      </c>
      <c r="AU166" s="135" t="s">
        <v>81</v>
      </c>
      <c r="AY166" s="16" t="s">
        <v>134</v>
      </c>
      <c r="BE166" s="136">
        <f>IF(O166="základní",K166,0)</f>
        <v>0</v>
      </c>
      <c r="BF166" s="136">
        <f>IF(O166="snížená",K166,0)</f>
        <v>0</v>
      </c>
      <c r="BG166" s="136">
        <f>IF(O166="zákl. přenesená",K166,0)</f>
        <v>0</v>
      </c>
      <c r="BH166" s="136">
        <f>IF(O166="sníž. přenesená",K166,0)</f>
        <v>0</v>
      </c>
      <c r="BI166" s="136">
        <f>IF(O166="nulová",K166,0)</f>
        <v>0</v>
      </c>
      <c r="BJ166" s="16" t="s">
        <v>81</v>
      </c>
      <c r="BK166" s="136">
        <f>ROUND(P166*H166,2)</f>
        <v>0</v>
      </c>
      <c r="BL166" s="16" t="s">
        <v>137</v>
      </c>
      <c r="BM166" s="135" t="s">
        <v>974</v>
      </c>
    </row>
    <row r="167" spans="2:65" s="1" customFormat="1" ht="11.25">
      <c r="B167" s="31"/>
      <c r="D167" s="137" t="s">
        <v>144</v>
      </c>
      <c r="F167" s="138" t="s">
        <v>975</v>
      </c>
      <c r="I167" s="139"/>
      <c r="J167" s="139"/>
      <c r="M167" s="31"/>
      <c r="N167" s="140"/>
      <c r="X167" s="52"/>
      <c r="AT167" s="16" t="s">
        <v>144</v>
      </c>
      <c r="AU167" s="16" t="s">
        <v>81</v>
      </c>
    </row>
    <row r="168" spans="2:65" s="1" customFormat="1" ht="11.25">
      <c r="B168" s="31"/>
      <c r="D168" s="141" t="s">
        <v>145</v>
      </c>
      <c r="F168" s="142" t="s">
        <v>976</v>
      </c>
      <c r="I168" s="139"/>
      <c r="J168" s="139"/>
      <c r="M168" s="31"/>
      <c r="N168" s="140"/>
      <c r="X168" s="52"/>
      <c r="AT168" s="16" t="s">
        <v>145</v>
      </c>
      <c r="AU168" s="16" t="s">
        <v>81</v>
      </c>
    </row>
    <row r="169" spans="2:65" s="1" customFormat="1" ht="19.5">
      <c r="B169" s="31"/>
      <c r="D169" s="137" t="s">
        <v>147</v>
      </c>
      <c r="F169" s="143" t="s">
        <v>977</v>
      </c>
      <c r="I169" s="139"/>
      <c r="J169" s="139"/>
      <c r="M169" s="31"/>
      <c r="N169" s="140"/>
      <c r="X169" s="52"/>
      <c r="AT169" s="16" t="s">
        <v>147</v>
      </c>
      <c r="AU169" s="16" t="s">
        <v>81</v>
      </c>
    </row>
    <row r="170" spans="2:65" s="11" customFormat="1" ht="11.25">
      <c r="B170" s="144"/>
      <c r="D170" s="137" t="s">
        <v>149</v>
      </c>
      <c r="E170" s="145" t="s">
        <v>29</v>
      </c>
      <c r="F170" s="146" t="s">
        <v>978</v>
      </c>
      <c r="H170" s="147">
        <v>42.887999999999998</v>
      </c>
      <c r="I170" s="148"/>
      <c r="J170" s="148"/>
      <c r="M170" s="144"/>
      <c r="N170" s="149"/>
      <c r="X170" s="150"/>
      <c r="AT170" s="145" t="s">
        <v>149</v>
      </c>
      <c r="AU170" s="145" t="s">
        <v>81</v>
      </c>
      <c r="AV170" s="11" t="s">
        <v>83</v>
      </c>
      <c r="AW170" s="11" t="s">
        <v>5</v>
      </c>
      <c r="AX170" s="11" t="s">
        <v>81</v>
      </c>
      <c r="AY170" s="145" t="s">
        <v>134</v>
      </c>
    </row>
    <row r="171" spans="2:65" s="1" customFormat="1" ht="24.2" customHeight="1">
      <c r="B171" s="31"/>
      <c r="C171" s="123" t="s">
        <v>9</v>
      </c>
      <c r="D171" s="123" t="s">
        <v>138</v>
      </c>
      <c r="E171" s="124" t="s">
        <v>979</v>
      </c>
      <c r="F171" s="125" t="s">
        <v>980</v>
      </c>
      <c r="G171" s="126" t="s">
        <v>363</v>
      </c>
      <c r="H171" s="127">
        <v>2.573</v>
      </c>
      <c r="I171" s="128"/>
      <c r="J171" s="128"/>
      <c r="K171" s="129">
        <f>ROUND(P171*H171,2)</f>
        <v>0</v>
      </c>
      <c r="L171" s="125" t="s">
        <v>142</v>
      </c>
      <c r="M171" s="31"/>
      <c r="N171" s="130" t="s">
        <v>29</v>
      </c>
      <c r="O171" s="131" t="s">
        <v>42</v>
      </c>
      <c r="P171" s="132">
        <f>I171+J171</f>
        <v>0</v>
      </c>
      <c r="Q171" s="132">
        <f>ROUND(I171*H171,2)</f>
        <v>0</v>
      </c>
      <c r="R171" s="132">
        <f>ROUND(J171*H171,2)</f>
        <v>0</v>
      </c>
      <c r="T171" s="133">
        <f>S171*H171</f>
        <v>0</v>
      </c>
      <c r="U171" s="133">
        <v>0</v>
      </c>
      <c r="V171" s="133">
        <f>U171*H171</f>
        <v>0</v>
      </c>
      <c r="W171" s="133">
        <v>0</v>
      </c>
      <c r="X171" s="134">
        <f>W171*H171</f>
        <v>0</v>
      </c>
      <c r="AR171" s="135" t="s">
        <v>137</v>
      </c>
      <c r="AT171" s="135" t="s">
        <v>138</v>
      </c>
      <c r="AU171" s="135" t="s">
        <v>81</v>
      </c>
      <c r="AY171" s="16" t="s">
        <v>134</v>
      </c>
      <c r="BE171" s="136">
        <f>IF(O171="základní",K171,0)</f>
        <v>0</v>
      </c>
      <c r="BF171" s="136">
        <f>IF(O171="snížená",K171,0)</f>
        <v>0</v>
      </c>
      <c r="BG171" s="136">
        <f>IF(O171="zákl. přenesená",K171,0)</f>
        <v>0</v>
      </c>
      <c r="BH171" s="136">
        <f>IF(O171="sníž. přenesená",K171,0)</f>
        <v>0</v>
      </c>
      <c r="BI171" s="136">
        <f>IF(O171="nulová",K171,0)</f>
        <v>0</v>
      </c>
      <c r="BJ171" s="16" t="s">
        <v>81</v>
      </c>
      <c r="BK171" s="136">
        <f>ROUND(P171*H171,2)</f>
        <v>0</v>
      </c>
      <c r="BL171" s="16" t="s">
        <v>137</v>
      </c>
      <c r="BM171" s="135" t="s">
        <v>981</v>
      </c>
    </row>
    <row r="172" spans="2:65" s="1" customFormat="1" ht="11.25">
      <c r="B172" s="31"/>
      <c r="D172" s="137" t="s">
        <v>144</v>
      </c>
      <c r="F172" s="138" t="s">
        <v>982</v>
      </c>
      <c r="I172" s="139"/>
      <c r="J172" s="139"/>
      <c r="M172" s="31"/>
      <c r="N172" s="140"/>
      <c r="X172" s="52"/>
      <c r="AT172" s="16" t="s">
        <v>144</v>
      </c>
      <c r="AU172" s="16" t="s">
        <v>81</v>
      </c>
    </row>
    <row r="173" spans="2:65" s="1" customFormat="1" ht="11.25">
      <c r="B173" s="31"/>
      <c r="D173" s="141" t="s">
        <v>145</v>
      </c>
      <c r="F173" s="142" t="s">
        <v>983</v>
      </c>
      <c r="I173" s="139"/>
      <c r="J173" s="139"/>
      <c r="M173" s="31"/>
      <c r="N173" s="140"/>
      <c r="X173" s="52"/>
      <c r="AT173" s="16" t="s">
        <v>145</v>
      </c>
      <c r="AU173" s="16" t="s">
        <v>81</v>
      </c>
    </row>
    <row r="174" spans="2:65" s="11" customFormat="1" ht="11.25">
      <c r="B174" s="144"/>
      <c r="D174" s="137" t="s">
        <v>149</v>
      </c>
      <c r="E174" s="145" t="s">
        <v>29</v>
      </c>
      <c r="F174" s="146" t="s">
        <v>984</v>
      </c>
      <c r="H174" s="147">
        <v>2.573</v>
      </c>
      <c r="I174" s="148"/>
      <c r="J174" s="148"/>
      <c r="M174" s="144"/>
      <c r="N174" s="149"/>
      <c r="X174" s="150"/>
      <c r="AT174" s="145" t="s">
        <v>149</v>
      </c>
      <c r="AU174" s="145" t="s">
        <v>81</v>
      </c>
      <c r="AV174" s="11" t="s">
        <v>83</v>
      </c>
      <c r="AW174" s="11" t="s">
        <v>5</v>
      </c>
      <c r="AX174" s="11" t="s">
        <v>81</v>
      </c>
      <c r="AY174" s="145" t="s">
        <v>134</v>
      </c>
    </row>
    <row r="175" spans="2:65" s="10" customFormat="1" ht="25.9" customHeight="1">
      <c r="B175" s="112"/>
      <c r="D175" s="113" t="s">
        <v>72</v>
      </c>
      <c r="E175" s="114" t="s">
        <v>83</v>
      </c>
      <c r="F175" s="114" t="s">
        <v>551</v>
      </c>
      <c r="I175" s="115"/>
      <c r="J175" s="115"/>
      <c r="K175" s="116">
        <f>BK175</f>
        <v>0</v>
      </c>
      <c r="M175" s="112"/>
      <c r="N175" s="117"/>
      <c r="Q175" s="118">
        <f>SUM(Q176:Q234)</f>
        <v>0</v>
      </c>
      <c r="R175" s="118">
        <f>SUM(R176:R234)</f>
        <v>0</v>
      </c>
      <c r="T175" s="119">
        <f>SUM(T176:T234)</f>
        <v>0</v>
      </c>
      <c r="V175" s="119">
        <f>SUM(V176:V234)</f>
        <v>19.067286549999999</v>
      </c>
      <c r="X175" s="120">
        <f>SUM(X176:X234)</f>
        <v>0</v>
      </c>
      <c r="AR175" s="113" t="s">
        <v>137</v>
      </c>
      <c r="AT175" s="121" t="s">
        <v>72</v>
      </c>
      <c r="AU175" s="121" t="s">
        <v>73</v>
      </c>
      <c r="AY175" s="113" t="s">
        <v>134</v>
      </c>
      <c r="BK175" s="122">
        <f>SUM(BK176:BK234)</f>
        <v>0</v>
      </c>
    </row>
    <row r="176" spans="2:65" s="1" customFormat="1" ht="24.2" customHeight="1">
      <c r="B176" s="31"/>
      <c r="C176" s="123" t="s">
        <v>336</v>
      </c>
      <c r="D176" s="123" t="s">
        <v>138</v>
      </c>
      <c r="E176" s="124" t="s">
        <v>985</v>
      </c>
      <c r="F176" s="125" t="s">
        <v>986</v>
      </c>
      <c r="G176" s="126" t="s">
        <v>363</v>
      </c>
      <c r="H176" s="127">
        <v>1.05</v>
      </c>
      <c r="I176" s="128"/>
      <c r="J176" s="128"/>
      <c r="K176" s="129">
        <f>ROUND(P176*H176,2)</f>
        <v>0</v>
      </c>
      <c r="L176" s="125" t="s">
        <v>142</v>
      </c>
      <c r="M176" s="31"/>
      <c r="N176" s="130" t="s">
        <v>29</v>
      </c>
      <c r="O176" s="131" t="s">
        <v>42</v>
      </c>
      <c r="P176" s="132">
        <f>I176+J176</f>
        <v>0</v>
      </c>
      <c r="Q176" s="132">
        <f>ROUND(I176*H176,2)</f>
        <v>0</v>
      </c>
      <c r="R176" s="132">
        <f>ROUND(J176*H176,2)</f>
        <v>0</v>
      </c>
      <c r="T176" s="133">
        <f>S176*H176</f>
        <v>0</v>
      </c>
      <c r="U176" s="133">
        <v>2.3010199999999998</v>
      </c>
      <c r="V176" s="133">
        <f>U176*H176</f>
        <v>2.4160710000000001</v>
      </c>
      <c r="W176" s="133">
        <v>0</v>
      </c>
      <c r="X176" s="134">
        <f>W176*H176</f>
        <v>0</v>
      </c>
      <c r="AR176" s="135" t="s">
        <v>137</v>
      </c>
      <c r="AT176" s="135" t="s">
        <v>138</v>
      </c>
      <c r="AU176" s="135" t="s">
        <v>81</v>
      </c>
      <c r="AY176" s="16" t="s">
        <v>134</v>
      </c>
      <c r="BE176" s="136">
        <f>IF(O176="základní",K176,0)</f>
        <v>0</v>
      </c>
      <c r="BF176" s="136">
        <f>IF(O176="snížená",K176,0)</f>
        <v>0</v>
      </c>
      <c r="BG176" s="136">
        <f>IF(O176="zákl. přenesená",K176,0)</f>
        <v>0</v>
      </c>
      <c r="BH176" s="136">
        <f>IF(O176="sníž. přenesená",K176,0)</f>
        <v>0</v>
      </c>
      <c r="BI176" s="136">
        <f>IF(O176="nulová",K176,0)</f>
        <v>0</v>
      </c>
      <c r="BJ176" s="16" t="s">
        <v>81</v>
      </c>
      <c r="BK176" s="136">
        <f>ROUND(P176*H176,2)</f>
        <v>0</v>
      </c>
      <c r="BL176" s="16" t="s">
        <v>137</v>
      </c>
      <c r="BM176" s="135" t="s">
        <v>987</v>
      </c>
    </row>
    <row r="177" spans="2:65" s="1" customFormat="1" ht="11.25">
      <c r="B177" s="31"/>
      <c r="D177" s="137" t="s">
        <v>144</v>
      </c>
      <c r="F177" s="138" t="s">
        <v>986</v>
      </c>
      <c r="I177" s="139"/>
      <c r="J177" s="139"/>
      <c r="M177" s="31"/>
      <c r="N177" s="140"/>
      <c r="X177" s="52"/>
      <c r="AT177" s="16" t="s">
        <v>144</v>
      </c>
      <c r="AU177" s="16" t="s">
        <v>81</v>
      </c>
    </row>
    <row r="178" spans="2:65" s="1" customFormat="1" ht="11.25">
      <c r="B178" s="31"/>
      <c r="D178" s="141" t="s">
        <v>145</v>
      </c>
      <c r="F178" s="142" t="s">
        <v>988</v>
      </c>
      <c r="I178" s="139"/>
      <c r="J178" s="139"/>
      <c r="M178" s="31"/>
      <c r="N178" s="140"/>
      <c r="X178" s="52"/>
      <c r="AT178" s="16" t="s">
        <v>145</v>
      </c>
      <c r="AU178" s="16" t="s">
        <v>81</v>
      </c>
    </row>
    <row r="179" spans="2:65" s="11" customFormat="1" ht="11.25">
      <c r="B179" s="144"/>
      <c r="D179" s="137" t="s">
        <v>149</v>
      </c>
      <c r="E179" s="145" t="s">
        <v>29</v>
      </c>
      <c r="F179" s="146" t="s">
        <v>989</v>
      </c>
      <c r="H179" s="147">
        <v>1.05</v>
      </c>
      <c r="I179" s="148"/>
      <c r="J179" s="148"/>
      <c r="M179" s="144"/>
      <c r="N179" s="149"/>
      <c r="X179" s="150"/>
      <c r="AT179" s="145" t="s">
        <v>149</v>
      </c>
      <c r="AU179" s="145" t="s">
        <v>81</v>
      </c>
      <c r="AV179" s="11" t="s">
        <v>83</v>
      </c>
      <c r="AW179" s="11" t="s">
        <v>5</v>
      </c>
      <c r="AX179" s="11" t="s">
        <v>81</v>
      </c>
      <c r="AY179" s="145" t="s">
        <v>134</v>
      </c>
    </row>
    <row r="180" spans="2:65" s="1" customFormat="1" ht="24.2" customHeight="1">
      <c r="B180" s="31"/>
      <c r="C180" s="123" t="s">
        <v>342</v>
      </c>
      <c r="D180" s="123" t="s">
        <v>138</v>
      </c>
      <c r="E180" s="124" t="s">
        <v>990</v>
      </c>
      <c r="F180" s="125" t="s">
        <v>991</v>
      </c>
      <c r="G180" s="126" t="s">
        <v>241</v>
      </c>
      <c r="H180" s="127">
        <v>8</v>
      </c>
      <c r="I180" s="128"/>
      <c r="J180" s="128"/>
      <c r="K180" s="129">
        <f>ROUND(P180*H180,2)</f>
        <v>0</v>
      </c>
      <c r="L180" s="125" t="s">
        <v>142</v>
      </c>
      <c r="M180" s="31"/>
      <c r="N180" s="130" t="s">
        <v>29</v>
      </c>
      <c r="O180" s="131" t="s">
        <v>42</v>
      </c>
      <c r="P180" s="132">
        <f>I180+J180</f>
        <v>0</v>
      </c>
      <c r="Q180" s="132">
        <f>ROUND(I180*H180,2)</f>
        <v>0</v>
      </c>
      <c r="R180" s="132">
        <f>ROUND(J180*H180,2)</f>
        <v>0</v>
      </c>
      <c r="T180" s="133">
        <f>S180*H180</f>
        <v>0</v>
      </c>
      <c r="U180" s="133">
        <v>0</v>
      </c>
      <c r="V180" s="133">
        <f>U180*H180</f>
        <v>0</v>
      </c>
      <c r="W180" s="133">
        <v>0</v>
      </c>
      <c r="X180" s="134">
        <f>W180*H180</f>
        <v>0</v>
      </c>
      <c r="AR180" s="135" t="s">
        <v>250</v>
      </c>
      <c r="AT180" s="135" t="s">
        <v>138</v>
      </c>
      <c r="AU180" s="135" t="s">
        <v>81</v>
      </c>
      <c r="AY180" s="16" t="s">
        <v>134</v>
      </c>
      <c r="BE180" s="136">
        <f>IF(O180="základní",K180,0)</f>
        <v>0</v>
      </c>
      <c r="BF180" s="136">
        <f>IF(O180="snížená",K180,0)</f>
        <v>0</v>
      </c>
      <c r="BG180" s="136">
        <f>IF(O180="zákl. přenesená",K180,0)</f>
        <v>0</v>
      </c>
      <c r="BH180" s="136">
        <f>IF(O180="sníž. přenesená",K180,0)</f>
        <v>0</v>
      </c>
      <c r="BI180" s="136">
        <f>IF(O180="nulová",K180,0)</f>
        <v>0</v>
      </c>
      <c r="BJ180" s="16" t="s">
        <v>81</v>
      </c>
      <c r="BK180" s="136">
        <f>ROUND(P180*H180,2)</f>
        <v>0</v>
      </c>
      <c r="BL180" s="16" t="s">
        <v>250</v>
      </c>
      <c r="BM180" s="135" t="s">
        <v>992</v>
      </c>
    </row>
    <row r="181" spans="2:65" s="1" customFormat="1" ht="11.25">
      <c r="B181" s="31"/>
      <c r="D181" s="137" t="s">
        <v>144</v>
      </c>
      <c r="F181" s="138" t="s">
        <v>993</v>
      </c>
      <c r="I181" s="139"/>
      <c r="J181" s="139"/>
      <c r="M181" s="31"/>
      <c r="N181" s="140"/>
      <c r="X181" s="52"/>
      <c r="AT181" s="16" t="s">
        <v>144</v>
      </c>
      <c r="AU181" s="16" t="s">
        <v>81</v>
      </c>
    </row>
    <row r="182" spans="2:65" s="1" customFormat="1" ht="11.25">
      <c r="B182" s="31"/>
      <c r="D182" s="141" t="s">
        <v>145</v>
      </c>
      <c r="F182" s="142" t="s">
        <v>994</v>
      </c>
      <c r="I182" s="139"/>
      <c r="J182" s="139"/>
      <c r="M182" s="31"/>
      <c r="N182" s="140"/>
      <c r="X182" s="52"/>
      <c r="AT182" s="16" t="s">
        <v>145</v>
      </c>
      <c r="AU182" s="16" t="s">
        <v>81</v>
      </c>
    </row>
    <row r="183" spans="2:65" s="1" customFormat="1" ht="24.2" customHeight="1">
      <c r="B183" s="31"/>
      <c r="C183" s="173" t="s">
        <v>348</v>
      </c>
      <c r="D183" s="173" t="s">
        <v>546</v>
      </c>
      <c r="E183" s="174" t="s">
        <v>995</v>
      </c>
      <c r="F183" s="175" t="s">
        <v>996</v>
      </c>
      <c r="G183" s="176" t="s">
        <v>241</v>
      </c>
      <c r="H183" s="177">
        <v>8.4</v>
      </c>
      <c r="I183" s="178"/>
      <c r="J183" s="179"/>
      <c r="K183" s="180">
        <f>ROUND(P183*H183,2)</f>
        <v>0</v>
      </c>
      <c r="L183" s="175" t="s">
        <v>142</v>
      </c>
      <c r="M183" s="181"/>
      <c r="N183" s="182" t="s">
        <v>29</v>
      </c>
      <c r="O183" s="131" t="s">
        <v>42</v>
      </c>
      <c r="P183" s="132">
        <f>I183+J183</f>
        <v>0</v>
      </c>
      <c r="Q183" s="132">
        <f>ROUND(I183*H183,2)</f>
        <v>0</v>
      </c>
      <c r="R183" s="132">
        <f>ROUND(J183*H183,2)</f>
        <v>0</v>
      </c>
      <c r="T183" s="133">
        <f>S183*H183</f>
        <v>0</v>
      </c>
      <c r="U183" s="133">
        <v>3.5E-4</v>
      </c>
      <c r="V183" s="133">
        <f>U183*H183</f>
        <v>2.9399999999999999E-3</v>
      </c>
      <c r="W183" s="133">
        <v>0</v>
      </c>
      <c r="X183" s="134">
        <f>W183*H183</f>
        <v>0</v>
      </c>
      <c r="AR183" s="135" t="s">
        <v>250</v>
      </c>
      <c r="AT183" s="135" t="s">
        <v>546</v>
      </c>
      <c r="AU183" s="135" t="s">
        <v>81</v>
      </c>
      <c r="AY183" s="16" t="s">
        <v>134</v>
      </c>
      <c r="BE183" s="136">
        <f>IF(O183="základní",K183,0)</f>
        <v>0</v>
      </c>
      <c r="BF183" s="136">
        <f>IF(O183="snížená",K183,0)</f>
        <v>0</v>
      </c>
      <c r="BG183" s="136">
        <f>IF(O183="zákl. přenesená",K183,0)</f>
        <v>0</v>
      </c>
      <c r="BH183" s="136">
        <f>IF(O183="sníž. přenesená",K183,0)</f>
        <v>0</v>
      </c>
      <c r="BI183" s="136">
        <f>IF(O183="nulová",K183,0)</f>
        <v>0</v>
      </c>
      <c r="BJ183" s="16" t="s">
        <v>81</v>
      </c>
      <c r="BK183" s="136">
        <f>ROUND(P183*H183,2)</f>
        <v>0</v>
      </c>
      <c r="BL183" s="16" t="s">
        <v>250</v>
      </c>
      <c r="BM183" s="135" t="s">
        <v>997</v>
      </c>
    </row>
    <row r="184" spans="2:65" s="1" customFormat="1" ht="11.25">
      <c r="B184" s="31"/>
      <c r="D184" s="137" t="s">
        <v>144</v>
      </c>
      <c r="F184" s="138" t="s">
        <v>996</v>
      </c>
      <c r="I184" s="139"/>
      <c r="J184" s="139"/>
      <c r="M184" s="31"/>
      <c r="N184" s="140"/>
      <c r="X184" s="52"/>
      <c r="AT184" s="16" t="s">
        <v>144</v>
      </c>
      <c r="AU184" s="16" t="s">
        <v>81</v>
      </c>
    </row>
    <row r="185" spans="2:65" s="11" customFormat="1" ht="11.25">
      <c r="B185" s="144"/>
      <c r="D185" s="137" t="s">
        <v>149</v>
      </c>
      <c r="F185" s="146" t="s">
        <v>998</v>
      </c>
      <c r="H185" s="147">
        <v>8.4</v>
      </c>
      <c r="I185" s="148"/>
      <c r="J185" s="148"/>
      <c r="M185" s="144"/>
      <c r="N185" s="149"/>
      <c r="X185" s="150"/>
      <c r="AT185" s="145" t="s">
        <v>149</v>
      </c>
      <c r="AU185" s="145" t="s">
        <v>81</v>
      </c>
      <c r="AV185" s="11" t="s">
        <v>83</v>
      </c>
      <c r="AW185" s="11" t="s">
        <v>4</v>
      </c>
      <c r="AX185" s="11" t="s">
        <v>81</v>
      </c>
      <c r="AY185" s="145" t="s">
        <v>134</v>
      </c>
    </row>
    <row r="186" spans="2:65" s="1" customFormat="1" ht="24.2" customHeight="1">
      <c r="B186" s="31"/>
      <c r="C186" s="123" t="s">
        <v>360</v>
      </c>
      <c r="D186" s="123" t="s">
        <v>138</v>
      </c>
      <c r="E186" s="124" t="s">
        <v>999</v>
      </c>
      <c r="F186" s="125" t="s">
        <v>1000</v>
      </c>
      <c r="G186" s="126" t="s">
        <v>541</v>
      </c>
      <c r="H186" s="127">
        <v>5.25</v>
      </c>
      <c r="I186" s="128"/>
      <c r="J186" s="128"/>
      <c r="K186" s="129">
        <f>ROUND(P186*H186,2)</f>
        <v>0</v>
      </c>
      <c r="L186" s="125" t="s">
        <v>142</v>
      </c>
      <c r="M186" s="31"/>
      <c r="N186" s="130" t="s">
        <v>29</v>
      </c>
      <c r="O186" s="131" t="s">
        <v>42</v>
      </c>
      <c r="P186" s="132">
        <f>I186+J186</f>
        <v>0</v>
      </c>
      <c r="Q186" s="132">
        <f>ROUND(I186*H186,2)</f>
        <v>0</v>
      </c>
      <c r="R186" s="132">
        <f>ROUND(J186*H186,2)</f>
        <v>0</v>
      </c>
      <c r="T186" s="133">
        <f>S186*H186</f>
        <v>0</v>
      </c>
      <c r="U186" s="133">
        <v>2.64E-3</v>
      </c>
      <c r="V186" s="133">
        <f>U186*H186</f>
        <v>1.3860000000000001E-2</v>
      </c>
      <c r="W186" s="133">
        <v>0</v>
      </c>
      <c r="X186" s="134">
        <f>W186*H186</f>
        <v>0</v>
      </c>
      <c r="AR186" s="135" t="s">
        <v>137</v>
      </c>
      <c r="AT186" s="135" t="s">
        <v>138</v>
      </c>
      <c r="AU186" s="135" t="s">
        <v>81</v>
      </c>
      <c r="AY186" s="16" t="s">
        <v>134</v>
      </c>
      <c r="BE186" s="136">
        <f>IF(O186="základní",K186,0)</f>
        <v>0</v>
      </c>
      <c r="BF186" s="136">
        <f>IF(O186="snížená",K186,0)</f>
        <v>0</v>
      </c>
      <c r="BG186" s="136">
        <f>IF(O186="zákl. přenesená",K186,0)</f>
        <v>0</v>
      </c>
      <c r="BH186" s="136">
        <f>IF(O186="sníž. přenesená",K186,0)</f>
        <v>0</v>
      </c>
      <c r="BI186" s="136">
        <f>IF(O186="nulová",K186,0)</f>
        <v>0</v>
      </c>
      <c r="BJ186" s="16" t="s">
        <v>81</v>
      </c>
      <c r="BK186" s="136">
        <f>ROUND(P186*H186,2)</f>
        <v>0</v>
      </c>
      <c r="BL186" s="16" t="s">
        <v>137</v>
      </c>
      <c r="BM186" s="135" t="s">
        <v>1001</v>
      </c>
    </row>
    <row r="187" spans="2:65" s="1" customFormat="1" ht="11.25">
      <c r="B187" s="31"/>
      <c r="D187" s="137" t="s">
        <v>144</v>
      </c>
      <c r="F187" s="138" t="s">
        <v>1002</v>
      </c>
      <c r="I187" s="139"/>
      <c r="J187" s="139"/>
      <c r="M187" s="31"/>
      <c r="N187" s="140"/>
      <c r="X187" s="52"/>
      <c r="AT187" s="16" t="s">
        <v>144</v>
      </c>
      <c r="AU187" s="16" t="s">
        <v>81</v>
      </c>
    </row>
    <row r="188" spans="2:65" s="1" customFormat="1" ht="11.25">
      <c r="B188" s="31"/>
      <c r="D188" s="141" t="s">
        <v>145</v>
      </c>
      <c r="F188" s="142" t="s">
        <v>1003</v>
      </c>
      <c r="I188" s="139"/>
      <c r="J188" s="139"/>
      <c r="M188" s="31"/>
      <c r="N188" s="140"/>
      <c r="X188" s="52"/>
      <c r="AT188" s="16" t="s">
        <v>145</v>
      </c>
      <c r="AU188" s="16" t="s">
        <v>81</v>
      </c>
    </row>
    <row r="189" spans="2:65" s="11" customFormat="1" ht="11.25">
      <c r="B189" s="144"/>
      <c r="D189" s="137" t="s">
        <v>149</v>
      </c>
      <c r="E189" s="145" t="s">
        <v>29</v>
      </c>
      <c r="F189" s="146" t="s">
        <v>1004</v>
      </c>
      <c r="H189" s="147">
        <v>5.25</v>
      </c>
      <c r="I189" s="148"/>
      <c r="J189" s="148"/>
      <c r="M189" s="144"/>
      <c r="N189" s="149"/>
      <c r="X189" s="150"/>
      <c r="AT189" s="145" t="s">
        <v>149</v>
      </c>
      <c r="AU189" s="145" t="s">
        <v>81</v>
      </c>
      <c r="AV189" s="11" t="s">
        <v>83</v>
      </c>
      <c r="AW189" s="11" t="s">
        <v>5</v>
      </c>
      <c r="AX189" s="11" t="s">
        <v>81</v>
      </c>
      <c r="AY189" s="145" t="s">
        <v>134</v>
      </c>
    </row>
    <row r="190" spans="2:65" s="1" customFormat="1" ht="24.2" customHeight="1">
      <c r="B190" s="31"/>
      <c r="C190" s="123" t="s">
        <v>369</v>
      </c>
      <c r="D190" s="123" t="s">
        <v>138</v>
      </c>
      <c r="E190" s="124" t="s">
        <v>1005</v>
      </c>
      <c r="F190" s="125" t="s">
        <v>1006</v>
      </c>
      <c r="G190" s="126" t="s">
        <v>541</v>
      </c>
      <c r="H190" s="127">
        <v>5.25</v>
      </c>
      <c r="I190" s="128"/>
      <c r="J190" s="128"/>
      <c r="K190" s="129">
        <f>ROUND(P190*H190,2)</f>
        <v>0</v>
      </c>
      <c r="L190" s="125" t="s">
        <v>142</v>
      </c>
      <c r="M190" s="31"/>
      <c r="N190" s="130" t="s">
        <v>29</v>
      </c>
      <c r="O190" s="131" t="s">
        <v>42</v>
      </c>
      <c r="P190" s="132">
        <f>I190+J190</f>
        <v>0</v>
      </c>
      <c r="Q190" s="132">
        <f>ROUND(I190*H190,2)</f>
        <v>0</v>
      </c>
      <c r="R190" s="132">
        <f>ROUND(J190*H190,2)</f>
        <v>0</v>
      </c>
      <c r="T190" s="133">
        <f>S190*H190</f>
        <v>0</v>
      </c>
      <c r="U190" s="133">
        <v>0</v>
      </c>
      <c r="V190" s="133">
        <f>U190*H190</f>
        <v>0</v>
      </c>
      <c r="W190" s="133">
        <v>0</v>
      </c>
      <c r="X190" s="134">
        <f>W190*H190</f>
        <v>0</v>
      </c>
      <c r="AR190" s="135" t="s">
        <v>137</v>
      </c>
      <c r="AT190" s="135" t="s">
        <v>138</v>
      </c>
      <c r="AU190" s="135" t="s">
        <v>81</v>
      </c>
      <c r="AY190" s="16" t="s">
        <v>134</v>
      </c>
      <c r="BE190" s="136">
        <f>IF(O190="základní",K190,0)</f>
        <v>0</v>
      </c>
      <c r="BF190" s="136">
        <f>IF(O190="snížená",K190,0)</f>
        <v>0</v>
      </c>
      <c r="BG190" s="136">
        <f>IF(O190="zákl. přenesená",K190,0)</f>
        <v>0</v>
      </c>
      <c r="BH190" s="136">
        <f>IF(O190="sníž. přenesená",K190,0)</f>
        <v>0</v>
      </c>
      <c r="BI190" s="136">
        <f>IF(O190="nulová",K190,0)</f>
        <v>0</v>
      </c>
      <c r="BJ190" s="16" t="s">
        <v>81</v>
      </c>
      <c r="BK190" s="136">
        <f>ROUND(P190*H190,2)</f>
        <v>0</v>
      </c>
      <c r="BL190" s="16" t="s">
        <v>137</v>
      </c>
      <c r="BM190" s="135" t="s">
        <v>1007</v>
      </c>
    </row>
    <row r="191" spans="2:65" s="1" customFormat="1" ht="11.25">
      <c r="B191" s="31"/>
      <c r="D191" s="137" t="s">
        <v>144</v>
      </c>
      <c r="F191" s="138" t="s">
        <v>1008</v>
      </c>
      <c r="I191" s="139"/>
      <c r="J191" s="139"/>
      <c r="M191" s="31"/>
      <c r="N191" s="140"/>
      <c r="X191" s="52"/>
      <c r="AT191" s="16" t="s">
        <v>144</v>
      </c>
      <c r="AU191" s="16" t="s">
        <v>81</v>
      </c>
    </row>
    <row r="192" spans="2:65" s="1" customFormat="1" ht="11.25">
      <c r="B192" s="31"/>
      <c r="D192" s="141" t="s">
        <v>145</v>
      </c>
      <c r="F192" s="142" t="s">
        <v>1009</v>
      </c>
      <c r="I192" s="139"/>
      <c r="J192" s="139"/>
      <c r="M192" s="31"/>
      <c r="N192" s="140"/>
      <c r="X192" s="52"/>
      <c r="AT192" s="16" t="s">
        <v>145</v>
      </c>
      <c r="AU192" s="16" t="s">
        <v>81</v>
      </c>
    </row>
    <row r="193" spans="2:65" s="1" customFormat="1" ht="24.2" customHeight="1">
      <c r="B193" s="31"/>
      <c r="C193" s="123" t="s">
        <v>8</v>
      </c>
      <c r="D193" s="123" t="s">
        <v>138</v>
      </c>
      <c r="E193" s="124" t="s">
        <v>1010</v>
      </c>
      <c r="F193" s="125" t="s">
        <v>1011</v>
      </c>
      <c r="G193" s="126" t="s">
        <v>241</v>
      </c>
      <c r="H193" s="127">
        <v>9.4</v>
      </c>
      <c r="I193" s="128"/>
      <c r="J193" s="128"/>
      <c r="K193" s="129">
        <f>ROUND(P193*H193,2)</f>
        <v>0</v>
      </c>
      <c r="L193" s="125" t="s">
        <v>142</v>
      </c>
      <c r="M193" s="31"/>
      <c r="N193" s="130" t="s">
        <v>29</v>
      </c>
      <c r="O193" s="131" t="s">
        <v>42</v>
      </c>
      <c r="P193" s="132">
        <f>I193+J193</f>
        <v>0</v>
      </c>
      <c r="Q193" s="132">
        <f>ROUND(I193*H193,2)</f>
        <v>0</v>
      </c>
      <c r="R193" s="132">
        <f>ROUND(J193*H193,2)</f>
        <v>0</v>
      </c>
      <c r="T193" s="133">
        <f>S193*H193</f>
        <v>0</v>
      </c>
      <c r="U193" s="133">
        <v>0.27411000000000002</v>
      </c>
      <c r="V193" s="133">
        <f>U193*H193</f>
        <v>2.5766340000000003</v>
      </c>
      <c r="W193" s="133">
        <v>0</v>
      </c>
      <c r="X193" s="134">
        <f>W193*H193</f>
        <v>0</v>
      </c>
      <c r="AR193" s="135" t="s">
        <v>137</v>
      </c>
      <c r="AT193" s="135" t="s">
        <v>138</v>
      </c>
      <c r="AU193" s="135" t="s">
        <v>81</v>
      </c>
      <c r="AY193" s="16" t="s">
        <v>134</v>
      </c>
      <c r="BE193" s="136">
        <f>IF(O193="základní",K193,0)</f>
        <v>0</v>
      </c>
      <c r="BF193" s="136">
        <f>IF(O193="snížená",K193,0)</f>
        <v>0</v>
      </c>
      <c r="BG193" s="136">
        <f>IF(O193="zákl. přenesená",K193,0)</f>
        <v>0</v>
      </c>
      <c r="BH193" s="136">
        <f>IF(O193="sníž. přenesená",K193,0)</f>
        <v>0</v>
      </c>
      <c r="BI193" s="136">
        <f>IF(O193="nulová",K193,0)</f>
        <v>0</v>
      </c>
      <c r="BJ193" s="16" t="s">
        <v>81</v>
      </c>
      <c r="BK193" s="136">
        <f>ROUND(P193*H193,2)</f>
        <v>0</v>
      </c>
      <c r="BL193" s="16" t="s">
        <v>137</v>
      </c>
      <c r="BM193" s="135" t="s">
        <v>1012</v>
      </c>
    </row>
    <row r="194" spans="2:65" s="1" customFormat="1" ht="19.5">
      <c r="B194" s="31"/>
      <c r="D194" s="137" t="s">
        <v>144</v>
      </c>
      <c r="F194" s="138" t="s">
        <v>1013</v>
      </c>
      <c r="I194" s="139"/>
      <c r="J194" s="139"/>
      <c r="M194" s="31"/>
      <c r="N194" s="140"/>
      <c r="X194" s="52"/>
      <c r="AT194" s="16" t="s">
        <v>144</v>
      </c>
      <c r="AU194" s="16" t="s">
        <v>81</v>
      </c>
    </row>
    <row r="195" spans="2:65" s="1" customFormat="1" ht="11.25">
      <c r="B195" s="31"/>
      <c r="D195" s="141" t="s">
        <v>145</v>
      </c>
      <c r="F195" s="142" t="s">
        <v>1014</v>
      </c>
      <c r="I195" s="139"/>
      <c r="J195" s="139"/>
      <c r="M195" s="31"/>
      <c r="N195" s="140"/>
      <c r="X195" s="52"/>
      <c r="AT195" s="16" t="s">
        <v>145</v>
      </c>
      <c r="AU195" s="16" t="s">
        <v>81</v>
      </c>
    </row>
    <row r="196" spans="2:65" s="11" customFormat="1" ht="11.25">
      <c r="B196" s="144"/>
      <c r="D196" s="137" t="s">
        <v>149</v>
      </c>
      <c r="E196" s="145" t="s">
        <v>29</v>
      </c>
      <c r="F196" s="146" t="s">
        <v>1015</v>
      </c>
      <c r="H196" s="147">
        <v>9.4</v>
      </c>
      <c r="I196" s="148"/>
      <c r="J196" s="148"/>
      <c r="M196" s="144"/>
      <c r="N196" s="149"/>
      <c r="X196" s="150"/>
      <c r="AT196" s="145" t="s">
        <v>149</v>
      </c>
      <c r="AU196" s="145" t="s">
        <v>81</v>
      </c>
      <c r="AV196" s="11" t="s">
        <v>83</v>
      </c>
      <c r="AW196" s="11" t="s">
        <v>5</v>
      </c>
      <c r="AX196" s="11" t="s">
        <v>81</v>
      </c>
      <c r="AY196" s="145" t="s">
        <v>134</v>
      </c>
    </row>
    <row r="197" spans="2:65" s="1" customFormat="1" ht="24.2" customHeight="1">
      <c r="B197" s="31"/>
      <c r="C197" s="123" t="s">
        <v>384</v>
      </c>
      <c r="D197" s="123" t="s">
        <v>138</v>
      </c>
      <c r="E197" s="124" t="s">
        <v>1016</v>
      </c>
      <c r="F197" s="125" t="s">
        <v>1017</v>
      </c>
      <c r="G197" s="126" t="s">
        <v>363</v>
      </c>
      <c r="H197" s="127">
        <v>0.438</v>
      </c>
      <c r="I197" s="128"/>
      <c r="J197" s="128"/>
      <c r="K197" s="129">
        <f>ROUND(P197*H197,2)</f>
        <v>0</v>
      </c>
      <c r="L197" s="125" t="s">
        <v>142</v>
      </c>
      <c r="M197" s="31"/>
      <c r="N197" s="130" t="s">
        <v>29</v>
      </c>
      <c r="O197" s="131" t="s">
        <v>42</v>
      </c>
      <c r="P197" s="132">
        <f>I197+J197</f>
        <v>0</v>
      </c>
      <c r="Q197" s="132">
        <f>ROUND(I197*H197,2)</f>
        <v>0</v>
      </c>
      <c r="R197" s="132">
        <f>ROUND(J197*H197,2)</f>
        <v>0</v>
      </c>
      <c r="T197" s="133">
        <f>S197*H197</f>
        <v>0</v>
      </c>
      <c r="U197" s="133">
        <v>1.9593</v>
      </c>
      <c r="V197" s="133">
        <f>U197*H197</f>
        <v>0.85817339999999998</v>
      </c>
      <c r="W197" s="133">
        <v>0</v>
      </c>
      <c r="X197" s="134">
        <f>W197*H197</f>
        <v>0</v>
      </c>
      <c r="AR197" s="135" t="s">
        <v>137</v>
      </c>
      <c r="AT197" s="135" t="s">
        <v>138</v>
      </c>
      <c r="AU197" s="135" t="s">
        <v>81</v>
      </c>
      <c r="AY197" s="16" t="s">
        <v>134</v>
      </c>
      <c r="BE197" s="136">
        <f>IF(O197="základní",K197,0)</f>
        <v>0</v>
      </c>
      <c r="BF197" s="136">
        <f>IF(O197="snížená",K197,0)</f>
        <v>0</v>
      </c>
      <c r="BG197" s="136">
        <f>IF(O197="zákl. přenesená",K197,0)</f>
        <v>0</v>
      </c>
      <c r="BH197" s="136">
        <f>IF(O197="sníž. přenesená",K197,0)</f>
        <v>0</v>
      </c>
      <c r="BI197" s="136">
        <f>IF(O197="nulová",K197,0)</f>
        <v>0</v>
      </c>
      <c r="BJ197" s="16" t="s">
        <v>81</v>
      </c>
      <c r="BK197" s="136">
        <f>ROUND(P197*H197,2)</f>
        <v>0</v>
      </c>
      <c r="BL197" s="16" t="s">
        <v>137</v>
      </c>
      <c r="BM197" s="135" t="s">
        <v>1018</v>
      </c>
    </row>
    <row r="198" spans="2:65" s="1" customFormat="1" ht="11.25">
      <c r="B198" s="31"/>
      <c r="D198" s="137" t="s">
        <v>144</v>
      </c>
      <c r="F198" s="138" t="s">
        <v>1017</v>
      </c>
      <c r="I198" s="139"/>
      <c r="J198" s="139"/>
      <c r="M198" s="31"/>
      <c r="N198" s="140"/>
      <c r="X198" s="52"/>
      <c r="AT198" s="16" t="s">
        <v>144</v>
      </c>
      <c r="AU198" s="16" t="s">
        <v>81</v>
      </c>
    </row>
    <row r="199" spans="2:65" s="1" customFormat="1" ht="11.25">
      <c r="B199" s="31"/>
      <c r="D199" s="141" t="s">
        <v>145</v>
      </c>
      <c r="F199" s="142" t="s">
        <v>1019</v>
      </c>
      <c r="I199" s="139"/>
      <c r="J199" s="139"/>
      <c r="M199" s="31"/>
      <c r="N199" s="140"/>
      <c r="X199" s="52"/>
      <c r="AT199" s="16" t="s">
        <v>145</v>
      </c>
      <c r="AU199" s="16" t="s">
        <v>81</v>
      </c>
    </row>
    <row r="200" spans="2:65" s="11" customFormat="1" ht="11.25">
      <c r="B200" s="144"/>
      <c r="D200" s="137" t="s">
        <v>149</v>
      </c>
      <c r="E200" s="145" t="s">
        <v>29</v>
      </c>
      <c r="F200" s="146" t="s">
        <v>1020</v>
      </c>
      <c r="H200" s="147">
        <v>0.438</v>
      </c>
      <c r="I200" s="148"/>
      <c r="J200" s="148"/>
      <c r="M200" s="144"/>
      <c r="N200" s="149"/>
      <c r="X200" s="150"/>
      <c r="AT200" s="145" t="s">
        <v>149</v>
      </c>
      <c r="AU200" s="145" t="s">
        <v>81</v>
      </c>
      <c r="AV200" s="11" t="s">
        <v>83</v>
      </c>
      <c r="AW200" s="11" t="s">
        <v>5</v>
      </c>
      <c r="AX200" s="11" t="s">
        <v>81</v>
      </c>
      <c r="AY200" s="145" t="s">
        <v>134</v>
      </c>
    </row>
    <row r="201" spans="2:65" s="1" customFormat="1" ht="24.2" customHeight="1">
      <c r="B201" s="31"/>
      <c r="C201" s="123" t="s">
        <v>394</v>
      </c>
      <c r="D201" s="123" t="s">
        <v>138</v>
      </c>
      <c r="E201" s="124" t="s">
        <v>1021</v>
      </c>
      <c r="F201" s="125" t="s">
        <v>1022</v>
      </c>
      <c r="G201" s="126" t="s">
        <v>241</v>
      </c>
      <c r="H201" s="127">
        <v>56</v>
      </c>
      <c r="I201" s="128"/>
      <c r="J201" s="128"/>
      <c r="K201" s="129">
        <f>ROUND(P201*H201,2)</f>
        <v>0</v>
      </c>
      <c r="L201" s="125" t="s">
        <v>142</v>
      </c>
      <c r="M201" s="31"/>
      <c r="N201" s="130" t="s">
        <v>29</v>
      </c>
      <c r="O201" s="131" t="s">
        <v>42</v>
      </c>
      <c r="P201" s="132">
        <f>I201+J201</f>
        <v>0</v>
      </c>
      <c r="Q201" s="132">
        <f>ROUND(I201*H201,2)</f>
        <v>0</v>
      </c>
      <c r="R201" s="132">
        <f>ROUND(J201*H201,2)</f>
        <v>0</v>
      </c>
      <c r="T201" s="133">
        <f>S201*H201</f>
        <v>0</v>
      </c>
      <c r="U201" s="133">
        <v>3.8000000000000002E-4</v>
      </c>
      <c r="V201" s="133">
        <f>U201*H201</f>
        <v>2.128E-2</v>
      </c>
      <c r="W201" s="133">
        <v>0</v>
      </c>
      <c r="X201" s="134">
        <f>W201*H201</f>
        <v>0</v>
      </c>
      <c r="AR201" s="135" t="s">
        <v>137</v>
      </c>
      <c r="AT201" s="135" t="s">
        <v>138</v>
      </c>
      <c r="AU201" s="135" t="s">
        <v>81</v>
      </c>
      <c r="AY201" s="16" t="s">
        <v>134</v>
      </c>
      <c r="BE201" s="136">
        <f>IF(O201="základní",K201,0)</f>
        <v>0</v>
      </c>
      <c r="BF201" s="136">
        <f>IF(O201="snížená",K201,0)</f>
        <v>0</v>
      </c>
      <c r="BG201" s="136">
        <f>IF(O201="zákl. přenesená",K201,0)</f>
        <v>0</v>
      </c>
      <c r="BH201" s="136">
        <f>IF(O201="sníž. přenesená",K201,0)</f>
        <v>0</v>
      </c>
      <c r="BI201" s="136">
        <f>IF(O201="nulová",K201,0)</f>
        <v>0</v>
      </c>
      <c r="BJ201" s="16" t="s">
        <v>81</v>
      </c>
      <c r="BK201" s="136">
        <f>ROUND(P201*H201,2)</f>
        <v>0</v>
      </c>
      <c r="BL201" s="16" t="s">
        <v>137</v>
      </c>
      <c r="BM201" s="135" t="s">
        <v>1023</v>
      </c>
    </row>
    <row r="202" spans="2:65" s="1" customFormat="1" ht="11.25">
      <c r="B202" s="31"/>
      <c r="D202" s="137" t="s">
        <v>144</v>
      </c>
      <c r="F202" s="138" t="s">
        <v>1024</v>
      </c>
      <c r="I202" s="139"/>
      <c r="J202" s="139"/>
      <c r="M202" s="31"/>
      <c r="N202" s="140"/>
      <c r="X202" s="52"/>
      <c r="AT202" s="16" t="s">
        <v>144</v>
      </c>
      <c r="AU202" s="16" t="s">
        <v>81</v>
      </c>
    </row>
    <row r="203" spans="2:65" s="1" customFormat="1" ht="11.25">
      <c r="B203" s="31"/>
      <c r="D203" s="141" t="s">
        <v>145</v>
      </c>
      <c r="F203" s="142" t="s">
        <v>1025</v>
      </c>
      <c r="I203" s="139"/>
      <c r="J203" s="139"/>
      <c r="M203" s="31"/>
      <c r="N203" s="140"/>
      <c r="X203" s="52"/>
      <c r="AT203" s="16" t="s">
        <v>145</v>
      </c>
      <c r="AU203" s="16" t="s">
        <v>81</v>
      </c>
    </row>
    <row r="204" spans="2:65" s="11" customFormat="1" ht="11.25">
      <c r="B204" s="144"/>
      <c r="D204" s="137" t="s">
        <v>149</v>
      </c>
      <c r="E204" s="145" t="s">
        <v>29</v>
      </c>
      <c r="F204" s="146" t="s">
        <v>1026</v>
      </c>
      <c r="H204" s="147">
        <v>56</v>
      </c>
      <c r="I204" s="148"/>
      <c r="J204" s="148"/>
      <c r="M204" s="144"/>
      <c r="N204" s="149"/>
      <c r="X204" s="150"/>
      <c r="AT204" s="145" t="s">
        <v>149</v>
      </c>
      <c r="AU204" s="145" t="s">
        <v>81</v>
      </c>
      <c r="AV204" s="11" t="s">
        <v>83</v>
      </c>
      <c r="AW204" s="11" t="s">
        <v>5</v>
      </c>
      <c r="AX204" s="11" t="s">
        <v>81</v>
      </c>
      <c r="AY204" s="145" t="s">
        <v>134</v>
      </c>
    </row>
    <row r="205" spans="2:65" s="1" customFormat="1" ht="24.2" customHeight="1">
      <c r="B205" s="31"/>
      <c r="C205" s="123" t="s">
        <v>401</v>
      </c>
      <c r="D205" s="123" t="s">
        <v>138</v>
      </c>
      <c r="E205" s="124" t="s">
        <v>1027</v>
      </c>
      <c r="F205" s="125" t="s">
        <v>1028</v>
      </c>
      <c r="G205" s="126" t="s">
        <v>363</v>
      </c>
      <c r="H205" s="127">
        <v>1.9850000000000001</v>
      </c>
      <c r="I205" s="128"/>
      <c r="J205" s="128"/>
      <c r="K205" s="129">
        <f>ROUND(P205*H205,2)</f>
        <v>0</v>
      </c>
      <c r="L205" s="125" t="s">
        <v>142</v>
      </c>
      <c r="M205" s="31"/>
      <c r="N205" s="130" t="s">
        <v>29</v>
      </c>
      <c r="O205" s="131" t="s">
        <v>42</v>
      </c>
      <c r="P205" s="132">
        <f>I205+J205</f>
        <v>0</v>
      </c>
      <c r="Q205" s="132">
        <f>ROUND(I205*H205,2)</f>
        <v>0</v>
      </c>
      <c r="R205" s="132">
        <f>ROUND(J205*H205,2)</f>
        <v>0</v>
      </c>
      <c r="T205" s="133">
        <f>S205*H205</f>
        <v>0</v>
      </c>
      <c r="U205" s="133">
        <v>2.34579</v>
      </c>
      <c r="V205" s="133">
        <f>U205*H205</f>
        <v>4.6563931500000004</v>
      </c>
      <c r="W205" s="133">
        <v>0</v>
      </c>
      <c r="X205" s="134">
        <f>W205*H205</f>
        <v>0</v>
      </c>
      <c r="AR205" s="135" t="s">
        <v>137</v>
      </c>
      <c r="AT205" s="135" t="s">
        <v>138</v>
      </c>
      <c r="AU205" s="135" t="s">
        <v>81</v>
      </c>
      <c r="AY205" s="16" t="s">
        <v>134</v>
      </c>
      <c r="BE205" s="136">
        <f>IF(O205="základní",K205,0)</f>
        <v>0</v>
      </c>
      <c r="BF205" s="136">
        <f>IF(O205="snížená",K205,0)</f>
        <v>0</v>
      </c>
      <c r="BG205" s="136">
        <f>IF(O205="zákl. přenesená",K205,0)</f>
        <v>0</v>
      </c>
      <c r="BH205" s="136">
        <f>IF(O205="sníž. přenesená",K205,0)</f>
        <v>0</v>
      </c>
      <c r="BI205" s="136">
        <f>IF(O205="nulová",K205,0)</f>
        <v>0</v>
      </c>
      <c r="BJ205" s="16" t="s">
        <v>81</v>
      </c>
      <c r="BK205" s="136">
        <f>ROUND(P205*H205,2)</f>
        <v>0</v>
      </c>
      <c r="BL205" s="16" t="s">
        <v>137</v>
      </c>
      <c r="BM205" s="135" t="s">
        <v>1029</v>
      </c>
    </row>
    <row r="206" spans="2:65" s="1" customFormat="1" ht="11.25">
      <c r="B206" s="31"/>
      <c r="D206" s="137" t="s">
        <v>144</v>
      </c>
      <c r="F206" s="138" t="s">
        <v>1030</v>
      </c>
      <c r="I206" s="139"/>
      <c r="J206" s="139"/>
      <c r="M206" s="31"/>
      <c r="N206" s="140"/>
      <c r="X206" s="52"/>
      <c r="AT206" s="16" t="s">
        <v>144</v>
      </c>
      <c r="AU206" s="16" t="s">
        <v>81</v>
      </c>
    </row>
    <row r="207" spans="2:65" s="1" customFormat="1" ht="11.25">
      <c r="B207" s="31"/>
      <c r="D207" s="141" t="s">
        <v>145</v>
      </c>
      <c r="F207" s="142" t="s">
        <v>1031</v>
      </c>
      <c r="I207" s="139"/>
      <c r="J207" s="139"/>
      <c r="M207" s="31"/>
      <c r="N207" s="140"/>
      <c r="X207" s="52"/>
      <c r="AT207" s="16" t="s">
        <v>145</v>
      </c>
      <c r="AU207" s="16" t="s">
        <v>81</v>
      </c>
    </row>
    <row r="208" spans="2:65" s="11" customFormat="1" ht="11.25">
      <c r="B208" s="144"/>
      <c r="D208" s="137" t="s">
        <v>149</v>
      </c>
      <c r="E208" s="145" t="s">
        <v>29</v>
      </c>
      <c r="F208" s="146" t="s">
        <v>1032</v>
      </c>
      <c r="H208" s="147">
        <v>1.9850000000000001</v>
      </c>
      <c r="I208" s="148"/>
      <c r="J208" s="148"/>
      <c r="M208" s="144"/>
      <c r="N208" s="149"/>
      <c r="X208" s="150"/>
      <c r="AT208" s="145" t="s">
        <v>149</v>
      </c>
      <c r="AU208" s="145" t="s">
        <v>81</v>
      </c>
      <c r="AV208" s="11" t="s">
        <v>83</v>
      </c>
      <c r="AW208" s="11" t="s">
        <v>5</v>
      </c>
      <c r="AX208" s="11" t="s">
        <v>81</v>
      </c>
      <c r="AY208" s="145" t="s">
        <v>134</v>
      </c>
    </row>
    <row r="209" spans="2:65" s="1" customFormat="1" ht="24.2" customHeight="1">
      <c r="B209" s="31"/>
      <c r="C209" s="123" t="s">
        <v>408</v>
      </c>
      <c r="D209" s="123" t="s">
        <v>138</v>
      </c>
      <c r="E209" s="124" t="s">
        <v>1033</v>
      </c>
      <c r="F209" s="125" t="s">
        <v>1034</v>
      </c>
      <c r="G209" s="126" t="s">
        <v>541</v>
      </c>
      <c r="H209" s="127">
        <v>3.75</v>
      </c>
      <c r="I209" s="128"/>
      <c r="J209" s="128"/>
      <c r="K209" s="129">
        <f>ROUND(P209*H209,2)</f>
        <v>0</v>
      </c>
      <c r="L209" s="125" t="s">
        <v>142</v>
      </c>
      <c r="M209" s="31"/>
      <c r="N209" s="130" t="s">
        <v>29</v>
      </c>
      <c r="O209" s="131" t="s">
        <v>42</v>
      </c>
      <c r="P209" s="132">
        <f>I209+J209</f>
        <v>0</v>
      </c>
      <c r="Q209" s="132">
        <f>ROUND(I209*H209,2)</f>
        <v>0</v>
      </c>
      <c r="R209" s="132">
        <f>ROUND(J209*H209,2)</f>
        <v>0</v>
      </c>
      <c r="T209" s="133">
        <f>S209*H209</f>
        <v>0</v>
      </c>
      <c r="U209" s="133">
        <v>1.2999999999999999E-3</v>
      </c>
      <c r="V209" s="133">
        <f>U209*H209</f>
        <v>4.875E-3</v>
      </c>
      <c r="W209" s="133">
        <v>0</v>
      </c>
      <c r="X209" s="134">
        <f>W209*H209</f>
        <v>0</v>
      </c>
      <c r="AR209" s="135" t="s">
        <v>137</v>
      </c>
      <c r="AT209" s="135" t="s">
        <v>138</v>
      </c>
      <c r="AU209" s="135" t="s">
        <v>81</v>
      </c>
      <c r="AY209" s="16" t="s">
        <v>134</v>
      </c>
      <c r="BE209" s="136">
        <f>IF(O209="základní",K209,0)</f>
        <v>0</v>
      </c>
      <c r="BF209" s="136">
        <f>IF(O209="snížená",K209,0)</f>
        <v>0</v>
      </c>
      <c r="BG209" s="136">
        <f>IF(O209="zákl. přenesená",K209,0)</f>
        <v>0</v>
      </c>
      <c r="BH209" s="136">
        <f>IF(O209="sníž. přenesená",K209,0)</f>
        <v>0</v>
      </c>
      <c r="BI209" s="136">
        <f>IF(O209="nulová",K209,0)</f>
        <v>0</v>
      </c>
      <c r="BJ209" s="16" t="s">
        <v>81</v>
      </c>
      <c r="BK209" s="136">
        <f>ROUND(P209*H209,2)</f>
        <v>0</v>
      </c>
      <c r="BL209" s="16" t="s">
        <v>137</v>
      </c>
      <c r="BM209" s="135" t="s">
        <v>1035</v>
      </c>
    </row>
    <row r="210" spans="2:65" s="1" customFormat="1" ht="11.25">
      <c r="B210" s="31"/>
      <c r="D210" s="137" t="s">
        <v>144</v>
      </c>
      <c r="F210" s="138" t="s">
        <v>1036</v>
      </c>
      <c r="I210" s="139"/>
      <c r="J210" s="139"/>
      <c r="M210" s="31"/>
      <c r="N210" s="140"/>
      <c r="X210" s="52"/>
      <c r="AT210" s="16" t="s">
        <v>144</v>
      </c>
      <c r="AU210" s="16" t="s">
        <v>81</v>
      </c>
    </row>
    <row r="211" spans="2:65" s="1" customFormat="1" ht="11.25">
      <c r="B211" s="31"/>
      <c r="D211" s="141" t="s">
        <v>145</v>
      </c>
      <c r="F211" s="142" t="s">
        <v>1037</v>
      </c>
      <c r="I211" s="139"/>
      <c r="J211" s="139"/>
      <c r="M211" s="31"/>
      <c r="N211" s="140"/>
      <c r="X211" s="52"/>
      <c r="AT211" s="16" t="s">
        <v>145</v>
      </c>
      <c r="AU211" s="16" t="s">
        <v>81</v>
      </c>
    </row>
    <row r="212" spans="2:65" s="11" customFormat="1" ht="11.25">
      <c r="B212" s="144"/>
      <c r="D212" s="137" t="s">
        <v>149</v>
      </c>
      <c r="E212" s="145" t="s">
        <v>29</v>
      </c>
      <c r="F212" s="146" t="s">
        <v>1038</v>
      </c>
      <c r="H212" s="147">
        <v>3.75</v>
      </c>
      <c r="I212" s="148"/>
      <c r="J212" s="148"/>
      <c r="M212" s="144"/>
      <c r="N212" s="149"/>
      <c r="X212" s="150"/>
      <c r="AT212" s="145" t="s">
        <v>149</v>
      </c>
      <c r="AU212" s="145" t="s">
        <v>81</v>
      </c>
      <c r="AV212" s="11" t="s">
        <v>83</v>
      </c>
      <c r="AW212" s="11" t="s">
        <v>5</v>
      </c>
      <c r="AX212" s="11" t="s">
        <v>81</v>
      </c>
      <c r="AY212" s="145" t="s">
        <v>134</v>
      </c>
    </row>
    <row r="213" spans="2:65" s="1" customFormat="1" ht="24.2" customHeight="1">
      <c r="B213" s="31"/>
      <c r="C213" s="123" t="s">
        <v>414</v>
      </c>
      <c r="D213" s="123" t="s">
        <v>138</v>
      </c>
      <c r="E213" s="124" t="s">
        <v>1039</v>
      </c>
      <c r="F213" s="125" t="s">
        <v>1040</v>
      </c>
      <c r="G213" s="126" t="s">
        <v>541</v>
      </c>
      <c r="H213" s="127">
        <v>3.75</v>
      </c>
      <c r="I213" s="128"/>
      <c r="J213" s="128"/>
      <c r="K213" s="129">
        <f>ROUND(P213*H213,2)</f>
        <v>0</v>
      </c>
      <c r="L213" s="125" t="s">
        <v>142</v>
      </c>
      <c r="M213" s="31"/>
      <c r="N213" s="130" t="s">
        <v>29</v>
      </c>
      <c r="O213" s="131" t="s">
        <v>42</v>
      </c>
      <c r="P213" s="132">
        <f>I213+J213</f>
        <v>0</v>
      </c>
      <c r="Q213" s="132">
        <f>ROUND(I213*H213,2)</f>
        <v>0</v>
      </c>
      <c r="R213" s="132">
        <f>ROUND(J213*H213,2)</f>
        <v>0</v>
      </c>
      <c r="T213" s="133">
        <f>S213*H213</f>
        <v>0</v>
      </c>
      <c r="U213" s="133">
        <v>4.0000000000000003E-5</v>
      </c>
      <c r="V213" s="133">
        <f>U213*H213</f>
        <v>1.5000000000000001E-4</v>
      </c>
      <c r="W213" s="133">
        <v>0</v>
      </c>
      <c r="X213" s="134">
        <f>W213*H213</f>
        <v>0</v>
      </c>
      <c r="AR213" s="135" t="s">
        <v>137</v>
      </c>
      <c r="AT213" s="135" t="s">
        <v>138</v>
      </c>
      <c r="AU213" s="135" t="s">
        <v>81</v>
      </c>
      <c r="AY213" s="16" t="s">
        <v>134</v>
      </c>
      <c r="BE213" s="136">
        <f>IF(O213="základní",K213,0)</f>
        <v>0</v>
      </c>
      <c r="BF213" s="136">
        <f>IF(O213="snížená",K213,0)</f>
        <v>0</v>
      </c>
      <c r="BG213" s="136">
        <f>IF(O213="zákl. přenesená",K213,0)</f>
        <v>0</v>
      </c>
      <c r="BH213" s="136">
        <f>IF(O213="sníž. přenesená",K213,0)</f>
        <v>0</v>
      </c>
      <c r="BI213" s="136">
        <f>IF(O213="nulová",K213,0)</f>
        <v>0</v>
      </c>
      <c r="BJ213" s="16" t="s">
        <v>81</v>
      </c>
      <c r="BK213" s="136">
        <f>ROUND(P213*H213,2)</f>
        <v>0</v>
      </c>
      <c r="BL213" s="16" t="s">
        <v>137</v>
      </c>
      <c r="BM213" s="135" t="s">
        <v>1041</v>
      </c>
    </row>
    <row r="214" spans="2:65" s="1" customFormat="1" ht="11.25">
      <c r="B214" s="31"/>
      <c r="D214" s="137" t="s">
        <v>144</v>
      </c>
      <c r="F214" s="138" t="s">
        <v>1042</v>
      </c>
      <c r="I214" s="139"/>
      <c r="J214" s="139"/>
      <c r="M214" s="31"/>
      <c r="N214" s="140"/>
      <c r="X214" s="52"/>
      <c r="AT214" s="16" t="s">
        <v>144</v>
      </c>
      <c r="AU214" s="16" t="s">
        <v>81</v>
      </c>
    </row>
    <row r="215" spans="2:65" s="1" customFormat="1" ht="11.25">
      <c r="B215" s="31"/>
      <c r="D215" s="141" t="s">
        <v>145</v>
      </c>
      <c r="F215" s="142" t="s">
        <v>1043</v>
      </c>
      <c r="I215" s="139"/>
      <c r="J215" s="139"/>
      <c r="M215" s="31"/>
      <c r="N215" s="140"/>
      <c r="X215" s="52"/>
      <c r="AT215" s="16" t="s">
        <v>145</v>
      </c>
      <c r="AU215" s="16" t="s">
        <v>81</v>
      </c>
    </row>
    <row r="216" spans="2:65" s="1" customFormat="1" ht="24">
      <c r="B216" s="31"/>
      <c r="C216" s="123" t="s">
        <v>421</v>
      </c>
      <c r="D216" s="123" t="s">
        <v>138</v>
      </c>
      <c r="E216" s="124" t="s">
        <v>1044</v>
      </c>
      <c r="F216" s="125" t="s">
        <v>1045</v>
      </c>
      <c r="G216" s="126" t="s">
        <v>929</v>
      </c>
      <c r="H216" s="127">
        <v>14</v>
      </c>
      <c r="I216" s="128"/>
      <c r="J216" s="128"/>
      <c r="K216" s="129">
        <f>ROUND(P216*H216,2)</f>
        <v>0</v>
      </c>
      <c r="L216" s="125" t="s">
        <v>142</v>
      </c>
      <c r="M216" s="31"/>
      <c r="N216" s="130" t="s">
        <v>29</v>
      </c>
      <c r="O216" s="131" t="s">
        <v>42</v>
      </c>
      <c r="P216" s="132">
        <f>I216+J216</f>
        <v>0</v>
      </c>
      <c r="Q216" s="132">
        <f>ROUND(I216*H216,2)</f>
        <v>0</v>
      </c>
      <c r="R216" s="132">
        <f>ROUND(J216*H216,2)</f>
        <v>0</v>
      </c>
      <c r="T216" s="133">
        <f>S216*H216</f>
        <v>0</v>
      </c>
      <c r="U216" s="133">
        <v>1.4999999999999999E-4</v>
      </c>
      <c r="V216" s="133">
        <f>U216*H216</f>
        <v>2.0999999999999999E-3</v>
      </c>
      <c r="W216" s="133">
        <v>0</v>
      </c>
      <c r="X216" s="134">
        <f>W216*H216</f>
        <v>0</v>
      </c>
      <c r="AR216" s="135" t="s">
        <v>137</v>
      </c>
      <c r="AT216" s="135" t="s">
        <v>138</v>
      </c>
      <c r="AU216" s="135" t="s">
        <v>81</v>
      </c>
      <c r="AY216" s="16" t="s">
        <v>134</v>
      </c>
      <c r="BE216" s="136">
        <f>IF(O216="základní",K216,0)</f>
        <v>0</v>
      </c>
      <c r="BF216" s="136">
        <f>IF(O216="snížená",K216,0)</f>
        <v>0</v>
      </c>
      <c r="BG216" s="136">
        <f>IF(O216="zákl. přenesená",K216,0)</f>
        <v>0</v>
      </c>
      <c r="BH216" s="136">
        <f>IF(O216="sníž. přenesená",K216,0)</f>
        <v>0</v>
      </c>
      <c r="BI216" s="136">
        <f>IF(O216="nulová",K216,0)</f>
        <v>0</v>
      </c>
      <c r="BJ216" s="16" t="s">
        <v>81</v>
      </c>
      <c r="BK216" s="136">
        <f>ROUND(P216*H216,2)</f>
        <v>0</v>
      </c>
      <c r="BL216" s="16" t="s">
        <v>137</v>
      </c>
      <c r="BM216" s="135" t="s">
        <v>1046</v>
      </c>
    </row>
    <row r="217" spans="2:65" s="1" customFormat="1" ht="11.25">
      <c r="B217" s="31"/>
      <c r="D217" s="137" t="s">
        <v>144</v>
      </c>
      <c r="F217" s="138" t="s">
        <v>1047</v>
      </c>
      <c r="I217" s="139"/>
      <c r="J217" s="139"/>
      <c r="M217" s="31"/>
      <c r="N217" s="140"/>
      <c r="X217" s="52"/>
      <c r="AT217" s="16" t="s">
        <v>144</v>
      </c>
      <c r="AU217" s="16" t="s">
        <v>81</v>
      </c>
    </row>
    <row r="218" spans="2:65" s="1" customFormat="1" ht="11.25">
      <c r="B218" s="31"/>
      <c r="D218" s="141" t="s">
        <v>145</v>
      </c>
      <c r="F218" s="142" t="s">
        <v>1048</v>
      </c>
      <c r="I218" s="139"/>
      <c r="J218" s="139"/>
      <c r="M218" s="31"/>
      <c r="N218" s="140"/>
      <c r="X218" s="52"/>
      <c r="AT218" s="16" t="s">
        <v>145</v>
      </c>
      <c r="AU218" s="16" t="s">
        <v>81</v>
      </c>
    </row>
    <row r="219" spans="2:65" s="11" customFormat="1" ht="11.25">
      <c r="B219" s="144"/>
      <c r="D219" s="137" t="s">
        <v>149</v>
      </c>
      <c r="E219" s="145" t="s">
        <v>29</v>
      </c>
      <c r="F219" s="146" t="s">
        <v>1049</v>
      </c>
      <c r="H219" s="147">
        <v>14</v>
      </c>
      <c r="I219" s="148"/>
      <c r="J219" s="148"/>
      <c r="M219" s="144"/>
      <c r="N219" s="149"/>
      <c r="X219" s="150"/>
      <c r="AT219" s="145" t="s">
        <v>149</v>
      </c>
      <c r="AU219" s="145" t="s">
        <v>81</v>
      </c>
      <c r="AV219" s="11" t="s">
        <v>83</v>
      </c>
      <c r="AW219" s="11" t="s">
        <v>5</v>
      </c>
      <c r="AX219" s="11" t="s">
        <v>81</v>
      </c>
      <c r="AY219" s="145" t="s">
        <v>134</v>
      </c>
    </row>
    <row r="220" spans="2:65" s="1" customFormat="1" ht="24.2" customHeight="1">
      <c r="B220" s="31"/>
      <c r="C220" s="173" t="s">
        <v>429</v>
      </c>
      <c r="D220" s="173" t="s">
        <v>546</v>
      </c>
      <c r="E220" s="174" t="s">
        <v>1050</v>
      </c>
      <c r="F220" s="175" t="s">
        <v>1051</v>
      </c>
      <c r="G220" s="176" t="s">
        <v>372</v>
      </c>
      <c r="H220" s="177">
        <v>4.9459999999999997</v>
      </c>
      <c r="I220" s="178"/>
      <c r="J220" s="179"/>
      <c r="K220" s="180">
        <f>ROUND(P220*H220,2)</f>
        <v>0</v>
      </c>
      <c r="L220" s="175" t="s">
        <v>142</v>
      </c>
      <c r="M220" s="181"/>
      <c r="N220" s="182" t="s">
        <v>29</v>
      </c>
      <c r="O220" s="131" t="s">
        <v>42</v>
      </c>
      <c r="P220" s="132">
        <f>I220+J220</f>
        <v>0</v>
      </c>
      <c r="Q220" s="132">
        <f>ROUND(I220*H220,2)</f>
        <v>0</v>
      </c>
      <c r="R220" s="132">
        <f>ROUND(J220*H220,2)</f>
        <v>0</v>
      </c>
      <c r="T220" s="133">
        <f>S220*H220</f>
        <v>0</v>
      </c>
      <c r="U220" s="133">
        <v>1</v>
      </c>
      <c r="V220" s="133">
        <f>U220*H220</f>
        <v>4.9459999999999997</v>
      </c>
      <c r="W220" s="133">
        <v>0</v>
      </c>
      <c r="X220" s="134">
        <f>W220*H220</f>
        <v>0</v>
      </c>
      <c r="AR220" s="135" t="s">
        <v>185</v>
      </c>
      <c r="AT220" s="135" t="s">
        <v>546</v>
      </c>
      <c r="AU220" s="135" t="s">
        <v>81</v>
      </c>
      <c r="AY220" s="16" t="s">
        <v>134</v>
      </c>
      <c r="BE220" s="136">
        <f>IF(O220="základní",K220,0)</f>
        <v>0</v>
      </c>
      <c r="BF220" s="136">
        <f>IF(O220="snížená",K220,0)</f>
        <v>0</v>
      </c>
      <c r="BG220" s="136">
        <f>IF(O220="zákl. přenesená",K220,0)</f>
        <v>0</v>
      </c>
      <c r="BH220" s="136">
        <f>IF(O220="sníž. přenesená",K220,0)</f>
        <v>0</v>
      </c>
      <c r="BI220" s="136">
        <f>IF(O220="nulová",K220,0)</f>
        <v>0</v>
      </c>
      <c r="BJ220" s="16" t="s">
        <v>81</v>
      </c>
      <c r="BK220" s="136">
        <f>ROUND(P220*H220,2)</f>
        <v>0</v>
      </c>
      <c r="BL220" s="16" t="s">
        <v>137</v>
      </c>
      <c r="BM220" s="135" t="s">
        <v>1052</v>
      </c>
    </row>
    <row r="221" spans="2:65" s="1" customFormat="1" ht="11.25">
      <c r="B221" s="31"/>
      <c r="D221" s="137" t="s">
        <v>144</v>
      </c>
      <c r="F221" s="138" t="s">
        <v>1051</v>
      </c>
      <c r="I221" s="139"/>
      <c r="J221" s="139"/>
      <c r="M221" s="31"/>
      <c r="N221" s="140"/>
      <c r="X221" s="52"/>
      <c r="AT221" s="16" t="s">
        <v>144</v>
      </c>
      <c r="AU221" s="16" t="s">
        <v>81</v>
      </c>
    </row>
    <row r="222" spans="2:65" s="11" customFormat="1" ht="11.25">
      <c r="B222" s="144"/>
      <c r="D222" s="137" t="s">
        <v>149</v>
      </c>
      <c r="E222" s="145" t="s">
        <v>29</v>
      </c>
      <c r="F222" s="146" t="s">
        <v>1053</v>
      </c>
      <c r="H222" s="147">
        <v>4.9459999999999997</v>
      </c>
      <c r="I222" s="148"/>
      <c r="J222" s="148"/>
      <c r="M222" s="144"/>
      <c r="N222" s="149"/>
      <c r="X222" s="150"/>
      <c r="AT222" s="145" t="s">
        <v>149</v>
      </c>
      <c r="AU222" s="145" t="s">
        <v>81</v>
      </c>
      <c r="AV222" s="11" t="s">
        <v>83</v>
      </c>
      <c r="AW222" s="11" t="s">
        <v>5</v>
      </c>
      <c r="AX222" s="11" t="s">
        <v>81</v>
      </c>
      <c r="AY222" s="145" t="s">
        <v>134</v>
      </c>
    </row>
    <row r="223" spans="2:65" s="1" customFormat="1" ht="24.2" customHeight="1">
      <c r="B223" s="31"/>
      <c r="C223" s="123" t="s">
        <v>436</v>
      </c>
      <c r="D223" s="123" t="s">
        <v>138</v>
      </c>
      <c r="E223" s="124" t="s">
        <v>1054</v>
      </c>
      <c r="F223" s="125" t="s">
        <v>1055</v>
      </c>
      <c r="G223" s="126" t="s">
        <v>546</v>
      </c>
      <c r="H223" s="127">
        <v>63</v>
      </c>
      <c r="I223" s="128"/>
      <c r="J223" s="128"/>
      <c r="K223" s="129">
        <f>ROUND(P223*H223,2)</f>
        <v>0</v>
      </c>
      <c r="L223" s="125" t="s">
        <v>142</v>
      </c>
      <c r="M223" s="31"/>
      <c r="N223" s="130" t="s">
        <v>29</v>
      </c>
      <c r="O223" s="131" t="s">
        <v>42</v>
      </c>
      <c r="P223" s="132">
        <f>I223+J223</f>
        <v>0</v>
      </c>
      <c r="Q223" s="132">
        <f>ROUND(I223*H223,2)</f>
        <v>0</v>
      </c>
      <c r="R223" s="132">
        <f>ROUND(J223*H223,2)</f>
        <v>0</v>
      </c>
      <c r="T223" s="133">
        <f>S223*H223</f>
        <v>0</v>
      </c>
      <c r="U223" s="133">
        <v>3.7010000000000001E-2</v>
      </c>
      <c r="V223" s="133">
        <f>U223*H223</f>
        <v>2.3316300000000001</v>
      </c>
      <c r="W223" s="133">
        <v>0</v>
      </c>
      <c r="X223" s="134">
        <f>W223*H223</f>
        <v>0</v>
      </c>
      <c r="AR223" s="135" t="s">
        <v>137</v>
      </c>
      <c r="AT223" s="135" t="s">
        <v>138</v>
      </c>
      <c r="AU223" s="135" t="s">
        <v>81</v>
      </c>
      <c r="AY223" s="16" t="s">
        <v>134</v>
      </c>
      <c r="BE223" s="136">
        <f>IF(O223="základní",K223,0)</f>
        <v>0</v>
      </c>
      <c r="BF223" s="136">
        <f>IF(O223="snížená",K223,0)</f>
        <v>0</v>
      </c>
      <c r="BG223" s="136">
        <f>IF(O223="zákl. přenesená",K223,0)</f>
        <v>0</v>
      </c>
      <c r="BH223" s="136">
        <f>IF(O223="sníž. přenesená",K223,0)</f>
        <v>0</v>
      </c>
      <c r="BI223" s="136">
        <f>IF(O223="nulová",K223,0)</f>
        <v>0</v>
      </c>
      <c r="BJ223" s="16" t="s">
        <v>81</v>
      </c>
      <c r="BK223" s="136">
        <f>ROUND(P223*H223,2)</f>
        <v>0</v>
      </c>
      <c r="BL223" s="16" t="s">
        <v>137</v>
      </c>
      <c r="BM223" s="135" t="s">
        <v>1056</v>
      </c>
    </row>
    <row r="224" spans="2:65" s="1" customFormat="1" ht="11.25">
      <c r="B224" s="31"/>
      <c r="D224" s="137" t="s">
        <v>144</v>
      </c>
      <c r="F224" s="138" t="s">
        <v>1057</v>
      </c>
      <c r="I224" s="139"/>
      <c r="J224" s="139"/>
      <c r="M224" s="31"/>
      <c r="N224" s="140"/>
      <c r="X224" s="52"/>
      <c r="AT224" s="16" t="s">
        <v>144</v>
      </c>
      <c r="AU224" s="16" t="s">
        <v>81</v>
      </c>
    </row>
    <row r="225" spans="2:65" s="1" customFormat="1" ht="11.25">
      <c r="B225" s="31"/>
      <c r="D225" s="141" t="s">
        <v>145</v>
      </c>
      <c r="F225" s="142" t="s">
        <v>1058</v>
      </c>
      <c r="I225" s="139"/>
      <c r="J225" s="139"/>
      <c r="M225" s="31"/>
      <c r="N225" s="140"/>
      <c r="X225" s="52"/>
      <c r="AT225" s="16" t="s">
        <v>145</v>
      </c>
      <c r="AU225" s="16" t="s">
        <v>81</v>
      </c>
    </row>
    <row r="226" spans="2:65" s="11" customFormat="1" ht="11.25">
      <c r="B226" s="144"/>
      <c r="D226" s="137" t="s">
        <v>149</v>
      </c>
      <c r="E226" s="145" t="s">
        <v>29</v>
      </c>
      <c r="F226" s="146" t="s">
        <v>1059</v>
      </c>
      <c r="H226" s="147">
        <v>63</v>
      </c>
      <c r="I226" s="148"/>
      <c r="J226" s="148"/>
      <c r="M226" s="144"/>
      <c r="N226" s="149"/>
      <c r="X226" s="150"/>
      <c r="AT226" s="145" t="s">
        <v>149</v>
      </c>
      <c r="AU226" s="145" t="s">
        <v>81</v>
      </c>
      <c r="AV226" s="11" t="s">
        <v>83</v>
      </c>
      <c r="AW226" s="11" t="s">
        <v>5</v>
      </c>
      <c r="AX226" s="11" t="s">
        <v>81</v>
      </c>
      <c r="AY226" s="145" t="s">
        <v>134</v>
      </c>
    </row>
    <row r="227" spans="2:65" s="1" customFormat="1" ht="24.2" customHeight="1">
      <c r="B227" s="31"/>
      <c r="C227" s="173" t="s">
        <v>445</v>
      </c>
      <c r="D227" s="173" t="s">
        <v>546</v>
      </c>
      <c r="E227" s="174" t="s">
        <v>1060</v>
      </c>
      <c r="F227" s="175" t="s">
        <v>1061</v>
      </c>
      <c r="G227" s="176" t="s">
        <v>241</v>
      </c>
      <c r="H227" s="177">
        <v>63</v>
      </c>
      <c r="I227" s="178"/>
      <c r="J227" s="179"/>
      <c r="K227" s="180">
        <f>ROUND(P227*H227,2)</f>
        <v>0</v>
      </c>
      <c r="L227" s="175" t="s">
        <v>142</v>
      </c>
      <c r="M227" s="181"/>
      <c r="N227" s="182" t="s">
        <v>29</v>
      </c>
      <c r="O227" s="131" t="s">
        <v>42</v>
      </c>
      <c r="P227" s="132">
        <f>I227+J227</f>
        <v>0</v>
      </c>
      <c r="Q227" s="132">
        <f>ROUND(I227*H227,2)</f>
        <v>0</v>
      </c>
      <c r="R227" s="132">
        <f>ROUND(J227*H227,2)</f>
        <v>0</v>
      </c>
      <c r="T227" s="133">
        <f>S227*H227</f>
        <v>0</v>
      </c>
      <c r="U227" s="133">
        <v>1.9480000000000001E-2</v>
      </c>
      <c r="V227" s="133">
        <f>U227*H227</f>
        <v>1.2272400000000001</v>
      </c>
      <c r="W227" s="133">
        <v>0</v>
      </c>
      <c r="X227" s="134">
        <f>W227*H227</f>
        <v>0</v>
      </c>
      <c r="AR227" s="135" t="s">
        <v>185</v>
      </c>
      <c r="AT227" s="135" t="s">
        <v>546</v>
      </c>
      <c r="AU227" s="135" t="s">
        <v>81</v>
      </c>
      <c r="AY227" s="16" t="s">
        <v>134</v>
      </c>
      <c r="BE227" s="136">
        <f>IF(O227="základní",K227,0)</f>
        <v>0</v>
      </c>
      <c r="BF227" s="136">
        <f>IF(O227="snížená",K227,0)</f>
        <v>0</v>
      </c>
      <c r="BG227" s="136">
        <f>IF(O227="zákl. přenesená",K227,0)</f>
        <v>0</v>
      </c>
      <c r="BH227" s="136">
        <f>IF(O227="sníž. přenesená",K227,0)</f>
        <v>0</v>
      </c>
      <c r="BI227" s="136">
        <f>IF(O227="nulová",K227,0)</f>
        <v>0</v>
      </c>
      <c r="BJ227" s="16" t="s">
        <v>81</v>
      </c>
      <c r="BK227" s="136">
        <f>ROUND(P227*H227,2)</f>
        <v>0</v>
      </c>
      <c r="BL227" s="16" t="s">
        <v>137</v>
      </c>
      <c r="BM227" s="135" t="s">
        <v>1062</v>
      </c>
    </row>
    <row r="228" spans="2:65" s="1" customFormat="1" ht="11.25">
      <c r="B228" s="31"/>
      <c r="D228" s="137" t="s">
        <v>144</v>
      </c>
      <c r="F228" s="138" t="s">
        <v>1061</v>
      </c>
      <c r="I228" s="139"/>
      <c r="J228" s="139"/>
      <c r="M228" s="31"/>
      <c r="N228" s="140"/>
      <c r="X228" s="52"/>
      <c r="AT228" s="16" t="s">
        <v>144</v>
      </c>
      <c r="AU228" s="16" t="s">
        <v>81</v>
      </c>
    </row>
    <row r="229" spans="2:65" s="11" customFormat="1" ht="11.25">
      <c r="B229" s="144"/>
      <c r="D229" s="137" t="s">
        <v>149</v>
      </c>
      <c r="E229" s="145" t="s">
        <v>29</v>
      </c>
      <c r="F229" s="146" t="s">
        <v>1063</v>
      </c>
      <c r="H229" s="147">
        <v>63</v>
      </c>
      <c r="I229" s="148"/>
      <c r="J229" s="148"/>
      <c r="M229" s="144"/>
      <c r="N229" s="149"/>
      <c r="X229" s="150"/>
      <c r="AT229" s="145" t="s">
        <v>149</v>
      </c>
      <c r="AU229" s="145" t="s">
        <v>81</v>
      </c>
      <c r="AV229" s="11" t="s">
        <v>83</v>
      </c>
      <c r="AW229" s="11" t="s">
        <v>5</v>
      </c>
      <c r="AX229" s="11" t="s">
        <v>81</v>
      </c>
      <c r="AY229" s="145" t="s">
        <v>134</v>
      </c>
    </row>
    <row r="230" spans="2:65" s="1" customFormat="1" ht="24.2" customHeight="1">
      <c r="B230" s="31"/>
      <c r="C230" s="123" t="s">
        <v>459</v>
      </c>
      <c r="D230" s="123" t="s">
        <v>138</v>
      </c>
      <c r="E230" s="124" t="s">
        <v>1064</v>
      </c>
      <c r="F230" s="125" t="s">
        <v>1065</v>
      </c>
      <c r="G230" s="126" t="s">
        <v>249</v>
      </c>
      <c r="H230" s="127">
        <v>14</v>
      </c>
      <c r="I230" s="128"/>
      <c r="J230" s="128"/>
      <c r="K230" s="129">
        <f>ROUND(P230*H230,2)</f>
        <v>0</v>
      </c>
      <c r="L230" s="125" t="s">
        <v>142</v>
      </c>
      <c r="M230" s="31"/>
      <c r="N230" s="130" t="s">
        <v>29</v>
      </c>
      <c r="O230" s="131" t="s">
        <v>42</v>
      </c>
      <c r="P230" s="132">
        <f>I230+J230</f>
        <v>0</v>
      </c>
      <c r="Q230" s="132">
        <f>ROUND(I230*H230,2)</f>
        <v>0</v>
      </c>
      <c r="R230" s="132">
        <f>ROUND(J230*H230,2)</f>
        <v>0</v>
      </c>
      <c r="T230" s="133">
        <f>S230*H230</f>
        <v>0</v>
      </c>
      <c r="U230" s="133">
        <v>7.1000000000000002E-4</v>
      </c>
      <c r="V230" s="133">
        <f>U230*H230</f>
        <v>9.9400000000000009E-3</v>
      </c>
      <c r="W230" s="133">
        <v>0</v>
      </c>
      <c r="X230" s="134">
        <f>W230*H230</f>
        <v>0</v>
      </c>
      <c r="AR230" s="135" t="s">
        <v>250</v>
      </c>
      <c r="AT230" s="135" t="s">
        <v>138</v>
      </c>
      <c r="AU230" s="135" t="s">
        <v>81</v>
      </c>
      <c r="AY230" s="16" t="s">
        <v>134</v>
      </c>
      <c r="BE230" s="136">
        <f>IF(O230="základní",K230,0)</f>
        <v>0</v>
      </c>
      <c r="BF230" s="136">
        <f>IF(O230="snížená",K230,0)</f>
        <v>0</v>
      </c>
      <c r="BG230" s="136">
        <f>IF(O230="zákl. přenesená",K230,0)</f>
        <v>0</v>
      </c>
      <c r="BH230" s="136">
        <f>IF(O230="sníž. přenesená",K230,0)</f>
        <v>0</v>
      </c>
      <c r="BI230" s="136">
        <f>IF(O230="nulová",K230,0)</f>
        <v>0</v>
      </c>
      <c r="BJ230" s="16" t="s">
        <v>81</v>
      </c>
      <c r="BK230" s="136">
        <f>ROUND(P230*H230,2)</f>
        <v>0</v>
      </c>
      <c r="BL230" s="16" t="s">
        <v>250</v>
      </c>
      <c r="BM230" s="135" t="s">
        <v>1066</v>
      </c>
    </row>
    <row r="231" spans="2:65" s="1" customFormat="1" ht="11.25">
      <c r="B231" s="31"/>
      <c r="D231" s="137" t="s">
        <v>144</v>
      </c>
      <c r="F231" s="138" t="s">
        <v>1067</v>
      </c>
      <c r="I231" s="139"/>
      <c r="J231" s="139"/>
      <c r="M231" s="31"/>
      <c r="N231" s="140"/>
      <c r="X231" s="52"/>
      <c r="AT231" s="16" t="s">
        <v>144</v>
      </c>
      <c r="AU231" s="16" t="s">
        <v>81</v>
      </c>
    </row>
    <row r="232" spans="2:65" s="1" customFormat="1" ht="11.25">
      <c r="B232" s="31"/>
      <c r="D232" s="141" t="s">
        <v>145</v>
      </c>
      <c r="F232" s="142" t="s">
        <v>1068</v>
      </c>
      <c r="I232" s="139"/>
      <c r="J232" s="139"/>
      <c r="M232" s="31"/>
      <c r="N232" s="140"/>
      <c r="X232" s="52"/>
      <c r="AT232" s="16" t="s">
        <v>145</v>
      </c>
      <c r="AU232" s="16" t="s">
        <v>81</v>
      </c>
    </row>
    <row r="233" spans="2:65" s="1" customFormat="1" ht="24.2" customHeight="1">
      <c r="B233" s="31"/>
      <c r="C233" s="173" t="s">
        <v>466</v>
      </c>
      <c r="D233" s="173" t="s">
        <v>546</v>
      </c>
      <c r="E233" s="174" t="s">
        <v>624</v>
      </c>
      <c r="F233" s="175" t="s">
        <v>1069</v>
      </c>
      <c r="G233" s="176" t="s">
        <v>249</v>
      </c>
      <c r="H233" s="177">
        <v>14</v>
      </c>
      <c r="I233" s="178"/>
      <c r="J233" s="179"/>
      <c r="K233" s="180">
        <f>ROUND(P233*H233,2)</f>
        <v>0</v>
      </c>
      <c r="L233" s="175" t="s">
        <v>142</v>
      </c>
      <c r="M233" s="181"/>
      <c r="N233" s="182" t="s">
        <v>29</v>
      </c>
      <c r="O233" s="131" t="s">
        <v>42</v>
      </c>
      <c r="P233" s="132">
        <f>I233+J233</f>
        <v>0</v>
      </c>
      <c r="Q233" s="132">
        <f>ROUND(I233*H233,2)</f>
        <v>0</v>
      </c>
      <c r="R233" s="132">
        <f>ROUND(J233*H233,2)</f>
        <v>0</v>
      </c>
      <c r="T233" s="133">
        <f>S233*H233</f>
        <v>0</v>
      </c>
      <c r="U233" s="133">
        <v>0</v>
      </c>
      <c r="V233" s="133">
        <f>U233*H233</f>
        <v>0</v>
      </c>
      <c r="W233" s="133">
        <v>0</v>
      </c>
      <c r="X233" s="134">
        <f>W233*H233</f>
        <v>0</v>
      </c>
      <c r="AR233" s="135" t="s">
        <v>250</v>
      </c>
      <c r="AT233" s="135" t="s">
        <v>546</v>
      </c>
      <c r="AU233" s="135" t="s">
        <v>81</v>
      </c>
      <c r="AY233" s="16" t="s">
        <v>134</v>
      </c>
      <c r="BE233" s="136">
        <f>IF(O233="základní",K233,0)</f>
        <v>0</v>
      </c>
      <c r="BF233" s="136">
        <f>IF(O233="snížená",K233,0)</f>
        <v>0</v>
      </c>
      <c r="BG233" s="136">
        <f>IF(O233="zákl. přenesená",K233,0)</f>
        <v>0</v>
      </c>
      <c r="BH233" s="136">
        <f>IF(O233="sníž. přenesená",K233,0)</f>
        <v>0</v>
      </c>
      <c r="BI233" s="136">
        <f>IF(O233="nulová",K233,0)</f>
        <v>0</v>
      </c>
      <c r="BJ233" s="16" t="s">
        <v>81</v>
      </c>
      <c r="BK233" s="136">
        <f>ROUND(P233*H233,2)</f>
        <v>0</v>
      </c>
      <c r="BL233" s="16" t="s">
        <v>250</v>
      </c>
      <c r="BM233" s="135" t="s">
        <v>1070</v>
      </c>
    </row>
    <row r="234" spans="2:65" s="1" customFormat="1" ht="11.25">
      <c r="B234" s="31"/>
      <c r="D234" s="137" t="s">
        <v>144</v>
      </c>
      <c r="F234" s="138" t="s">
        <v>1071</v>
      </c>
      <c r="I234" s="139"/>
      <c r="J234" s="139"/>
      <c r="M234" s="31"/>
      <c r="N234" s="140"/>
      <c r="X234" s="52"/>
      <c r="AT234" s="16" t="s">
        <v>144</v>
      </c>
      <c r="AU234" s="16" t="s">
        <v>81</v>
      </c>
    </row>
    <row r="235" spans="2:65" s="10" customFormat="1" ht="25.9" customHeight="1">
      <c r="B235" s="112"/>
      <c r="D235" s="113" t="s">
        <v>72</v>
      </c>
      <c r="E235" s="114" t="s">
        <v>156</v>
      </c>
      <c r="F235" s="114" t="s">
        <v>559</v>
      </c>
      <c r="I235" s="115"/>
      <c r="J235" s="115"/>
      <c r="K235" s="116">
        <f>BK235</f>
        <v>0</v>
      </c>
      <c r="M235" s="112"/>
      <c r="N235" s="117"/>
      <c r="Q235" s="118">
        <f>SUM(Q236:Q314)</f>
        <v>0</v>
      </c>
      <c r="R235" s="118">
        <f>SUM(R236:R314)</f>
        <v>0</v>
      </c>
      <c r="T235" s="119">
        <f>SUM(T236:T314)</f>
        <v>0</v>
      </c>
      <c r="V235" s="119">
        <f>SUM(V236:V314)</f>
        <v>27.74273384</v>
      </c>
      <c r="X235" s="120">
        <f>SUM(X236:X314)</f>
        <v>0</v>
      </c>
      <c r="AR235" s="113" t="s">
        <v>137</v>
      </c>
      <c r="AT235" s="121" t="s">
        <v>72</v>
      </c>
      <c r="AU235" s="121" t="s">
        <v>73</v>
      </c>
      <c r="AY235" s="113" t="s">
        <v>134</v>
      </c>
      <c r="BK235" s="122">
        <f>SUM(BK236:BK314)</f>
        <v>0</v>
      </c>
    </row>
    <row r="236" spans="2:65" s="1" customFormat="1" ht="24.2" customHeight="1">
      <c r="B236" s="31"/>
      <c r="C236" s="123" t="s">
        <v>473</v>
      </c>
      <c r="D236" s="123" t="s">
        <v>138</v>
      </c>
      <c r="E236" s="124" t="s">
        <v>1072</v>
      </c>
      <c r="F236" s="125" t="s">
        <v>1073</v>
      </c>
      <c r="G236" s="126" t="s">
        <v>266</v>
      </c>
      <c r="H236" s="127">
        <v>24</v>
      </c>
      <c r="I236" s="128"/>
      <c r="J236" s="128"/>
      <c r="K236" s="129">
        <f>ROUND(P236*H236,2)</f>
        <v>0</v>
      </c>
      <c r="L236" s="125" t="s">
        <v>142</v>
      </c>
      <c r="M236" s="31"/>
      <c r="N236" s="130" t="s">
        <v>29</v>
      </c>
      <c r="O236" s="131" t="s">
        <v>42</v>
      </c>
      <c r="P236" s="132">
        <f>I236+J236</f>
        <v>0</v>
      </c>
      <c r="Q236" s="132">
        <f>ROUND(I236*H236,2)</f>
        <v>0</v>
      </c>
      <c r="R236" s="132">
        <f>ROUND(J236*H236,2)</f>
        <v>0</v>
      </c>
      <c r="T236" s="133">
        <f>S236*H236</f>
        <v>0</v>
      </c>
      <c r="U236" s="133">
        <v>3.3E-4</v>
      </c>
      <c r="V236" s="133">
        <f>U236*H236</f>
        <v>7.92E-3</v>
      </c>
      <c r="W236" s="133">
        <v>0</v>
      </c>
      <c r="X236" s="134">
        <f>W236*H236</f>
        <v>0</v>
      </c>
      <c r="AR236" s="135" t="s">
        <v>137</v>
      </c>
      <c r="AT236" s="135" t="s">
        <v>138</v>
      </c>
      <c r="AU236" s="135" t="s">
        <v>81</v>
      </c>
      <c r="AY236" s="16" t="s">
        <v>134</v>
      </c>
      <c r="BE236" s="136">
        <f>IF(O236="základní",K236,0)</f>
        <v>0</v>
      </c>
      <c r="BF236" s="136">
        <f>IF(O236="snížená",K236,0)</f>
        <v>0</v>
      </c>
      <c r="BG236" s="136">
        <f>IF(O236="zákl. přenesená",K236,0)</f>
        <v>0</v>
      </c>
      <c r="BH236" s="136">
        <f>IF(O236="sníž. přenesená",K236,0)</f>
        <v>0</v>
      </c>
      <c r="BI236" s="136">
        <f>IF(O236="nulová",K236,0)</f>
        <v>0</v>
      </c>
      <c r="BJ236" s="16" t="s">
        <v>81</v>
      </c>
      <c r="BK236" s="136">
        <f>ROUND(P236*H236,2)</f>
        <v>0</v>
      </c>
      <c r="BL236" s="16" t="s">
        <v>137</v>
      </c>
      <c r="BM236" s="135" t="s">
        <v>1074</v>
      </c>
    </row>
    <row r="237" spans="2:65" s="1" customFormat="1" ht="11.25">
      <c r="B237" s="31"/>
      <c r="D237" s="137" t="s">
        <v>144</v>
      </c>
      <c r="F237" s="138" t="s">
        <v>1073</v>
      </c>
      <c r="I237" s="139"/>
      <c r="J237" s="139"/>
      <c r="M237" s="31"/>
      <c r="N237" s="140"/>
      <c r="X237" s="52"/>
      <c r="AT237" s="16" t="s">
        <v>144</v>
      </c>
      <c r="AU237" s="16" t="s">
        <v>81</v>
      </c>
    </row>
    <row r="238" spans="2:65" s="1" customFormat="1" ht="11.25">
      <c r="B238" s="31"/>
      <c r="D238" s="141" t="s">
        <v>145</v>
      </c>
      <c r="F238" s="142" t="s">
        <v>1075</v>
      </c>
      <c r="I238" s="139"/>
      <c r="J238" s="139"/>
      <c r="M238" s="31"/>
      <c r="N238" s="140"/>
      <c r="X238" s="52"/>
      <c r="AT238" s="16" t="s">
        <v>145</v>
      </c>
      <c r="AU238" s="16" t="s">
        <v>81</v>
      </c>
    </row>
    <row r="239" spans="2:65" s="11" customFormat="1" ht="11.25">
      <c r="B239" s="144"/>
      <c r="D239" s="137" t="s">
        <v>149</v>
      </c>
      <c r="E239" s="145" t="s">
        <v>29</v>
      </c>
      <c r="F239" s="146" t="s">
        <v>1076</v>
      </c>
      <c r="H239" s="147">
        <v>24</v>
      </c>
      <c r="I239" s="148"/>
      <c r="J239" s="148"/>
      <c r="M239" s="144"/>
      <c r="N239" s="149"/>
      <c r="X239" s="150"/>
      <c r="AT239" s="145" t="s">
        <v>149</v>
      </c>
      <c r="AU239" s="145" t="s">
        <v>81</v>
      </c>
      <c r="AV239" s="11" t="s">
        <v>83</v>
      </c>
      <c r="AW239" s="11" t="s">
        <v>5</v>
      </c>
      <c r="AX239" s="11" t="s">
        <v>81</v>
      </c>
      <c r="AY239" s="145" t="s">
        <v>134</v>
      </c>
    </row>
    <row r="240" spans="2:65" s="1" customFormat="1" ht="24.2" customHeight="1">
      <c r="B240" s="31"/>
      <c r="C240" s="173" t="s">
        <v>479</v>
      </c>
      <c r="D240" s="173" t="s">
        <v>546</v>
      </c>
      <c r="E240" s="174" t="s">
        <v>1077</v>
      </c>
      <c r="F240" s="175" t="s">
        <v>1078</v>
      </c>
      <c r="G240" s="176" t="s">
        <v>266</v>
      </c>
      <c r="H240" s="177">
        <v>24</v>
      </c>
      <c r="I240" s="178"/>
      <c r="J240" s="179"/>
      <c r="K240" s="180">
        <f>ROUND(P240*H240,2)</f>
        <v>0</v>
      </c>
      <c r="L240" s="175" t="s">
        <v>142</v>
      </c>
      <c r="M240" s="181"/>
      <c r="N240" s="182" t="s">
        <v>29</v>
      </c>
      <c r="O240" s="131" t="s">
        <v>42</v>
      </c>
      <c r="P240" s="132">
        <f>I240+J240</f>
        <v>0</v>
      </c>
      <c r="Q240" s="132">
        <f>ROUND(I240*H240,2)</f>
        <v>0</v>
      </c>
      <c r="R240" s="132">
        <f>ROUND(J240*H240,2)</f>
        <v>0</v>
      </c>
      <c r="T240" s="133">
        <f>S240*H240</f>
        <v>0</v>
      </c>
      <c r="U240" s="133">
        <v>8.0000000000000004E-4</v>
      </c>
      <c r="V240" s="133">
        <f>U240*H240</f>
        <v>1.9200000000000002E-2</v>
      </c>
      <c r="W240" s="133">
        <v>0</v>
      </c>
      <c r="X240" s="134">
        <f>W240*H240</f>
        <v>0</v>
      </c>
      <c r="AR240" s="135" t="s">
        <v>185</v>
      </c>
      <c r="AT240" s="135" t="s">
        <v>546</v>
      </c>
      <c r="AU240" s="135" t="s">
        <v>81</v>
      </c>
      <c r="AY240" s="16" t="s">
        <v>134</v>
      </c>
      <c r="BE240" s="136">
        <f>IF(O240="základní",K240,0)</f>
        <v>0</v>
      </c>
      <c r="BF240" s="136">
        <f>IF(O240="snížená",K240,0)</f>
        <v>0</v>
      </c>
      <c r="BG240" s="136">
        <f>IF(O240="zákl. přenesená",K240,0)</f>
        <v>0</v>
      </c>
      <c r="BH240" s="136">
        <f>IF(O240="sníž. přenesená",K240,0)</f>
        <v>0</v>
      </c>
      <c r="BI240" s="136">
        <f>IF(O240="nulová",K240,0)</f>
        <v>0</v>
      </c>
      <c r="BJ240" s="16" t="s">
        <v>81</v>
      </c>
      <c r="BK240" s="136">
        <f>ROUND(P240*H240,2)</f>
        <v>0</v>
      </c>
      <c r="BL240" s="16" t="s">
        <v>137</v>
      </c>
      <c r="BM240" s="135" t="s">
        <v>1079</v>
      </c>
    </row>
    <row r="241" spans="2:65" s="1" customFormat="1" ht="11.25">
      <c r="B241" s="31"/>
      <c r="D241" s="137" t="s">
        <v>144</v>
      </c>
      <c r="F241" s="138" t="s">
        <v>1080</v>
      </c>
      <c r="I241" s="139"/>
      <c r="J241" s="139"/>
      <c r="M241" s="31"/>
      <c r="N241" s="140"/>
      <c r="X241" s="52"/>
      <c r="AT241" s="16" t="s">
        <v>144</v>
      </c>
      <c r="AU241" s="16" t="s">
        <v>81</v>
      </c>
    </row>
    <row r="242" spans="2:65" s="11" customFormat="1" ht="11.25">
      <c r="B242" s="144"/>
      <c r="D242" s="137" t="s">
        <v>149</v>
      </c>
      <c r="E242" s="145" t="s">
        <v>29</v>
      </c>
      <c r="F242" s="146" t="s">
        <v>401</v>
      </c>
      <c r="H242" s="147">
        <v>24</v>
      </c>
      <c r="I242" s="148"/>
      <c r="J242" s="148"/>
      <c r="M242" s="144"/>
      <c r="N242" s="149"/>
      <c r="X242" s="150"/>
      <c r="AT242" s="145" t="s">
        <v>149</v>
      </c>
      <c r="AU242" s="145" t="s">
        <v>81</v>
      </c>
      <c r="AV242" s="11" t="s">
        <v>83</v>
      </c>
      <c r="AW242" s="11" t="s">
        <v>5</v>
      </c>
      <c r="AX242" s="11" t="s">
        <v>81</v>
      </c>
      <c r="AY242" s="145" t="s">
        <v>134</v>
      </c>
    </row>
    <row r="243" spans="2:65" s="1" customFormat="1" ht="24.2" customHeight="1">
      <c r="B243" s="31"/>
      <c r="C243" s="123" t="s">
        <v>683</v>
      </c>
      <c r="D243" s="123" t="s">
        <v>138</v>
      </c>
      <c r="E243" s="124" t="s">
        <v>1081</v>
      </c>
      <c r="F243" s="125" t="s">
        <v>1082</v>
      </c>
      <c r="G243" s="126" t="s">
        <v>363</v>
      </c>
      <c r="H243" s="127">
        <v>5.85</v>
      </c>
      <c r="I243" s="128"/>
      <c r="J243" s="128"/>
      <c r="K243" s="129">
        <f>ROUND(P243*H243,2)</f>
        <v>0</v>
      </c>
      <c r="L243" s="125" t="s">
        <v>142</v>
      </c>
      <c r="M243" s="31"/>
      <c r="N243" s="130" t="s">
        <v>29</v>
      </c>
      <c r="O243" s="131" t="s">
        <v>42</v>
      </c>
      <c r="P243" s="132">
        <f>I243+J243</f>
        <v>0</v>
      </c>
      <c r="Q243" s="132">
        <f>ROUND(I243*H243,2)</f>
        <v>0</v>
      </c>
      <c r="R243" s="132">
        <f>ROUND(J243*H243,2)</f>
        <v>0</v>
      </c>
      <c r="T243" s="133">
        <f>S243*H243</f>
        <v>0</v>
      </c>
      <c r="U243" s="133">
        <v>2.5021499999999999</v>
      </c>
      <c r="V243" s="133">
        <f>U243*H243</f>
        <v>14.637577499999999</v>
      </c>
      <c r="W243" s="133">
        <v>0</v>
      </c>
      <c r="X243" s="134">
        <f>W243*H243</f>
        <v>0</v>
      </c>
      <c r="AR243" s="135" t="s">
        <v>137</v>
      </c>
      <c r="AT243" s="135" t="s">
        <v>138</v>
      </c>
      <c r="AU243" s="135" t="s">
        <v>81</v>
      </c>
      <c r="AY243" s="16" t="s">
        <v>134</v>
      </c>
      <c r="BE243" s="136">
        <f>IF(O243="základní",K243,0)</f>
        <v>0</v>
      </c>
      <c r="BF243" s="136">
        <f>IF(O243="snížená",K243,0)</f>
        <v>0</v>
      </c>
      <c r="BG243" s="136">
        <f>IF(O243="zákl. přenesená",K243,0)</f>
        <v>0</v>
      </c>
      <c r="BH243" s="136">
        <f>IF(O243="sníž. přenesená",K243,0)</f>
        <v>0</v>
      </c>
      <c r="BI243" s="136">
        <f>IF(O243="nulová",K243,0)</f>
        <v>0</v>
      </c>
      <c r="BJ243" s="16" t="s">
        <v>81</v>
      </c>
      <c r="BK243" s="136">
        <f>ROUND(P243*H243,2)</f>
        <v>0</v>
      </c>
      <c r="BL243" s="16" t="s">
        <v>137</v>
      </c>
      <c r="BM243" s="135" t="s">
        <v>1083</v>
      </c>
    </row>
    <row r="244" spans="2:65" s="1" customFormat="1" ht="11.25">
      <c r="B244" s="31"/>
      <c r="D244" s="137" t="s">
        <v>144</v>
      </c>
      <c r="F244" s="138" t="s">
        <v>1084</v>
      </c>
      <c r="I244" s="139"/>
      <c r="J244" s="139"/>
      <c r="M244" s="31"/>
      <c r="N244" s="140"/>
      <c r="X244" s="52"/>
      <c r="AT244" s="16" t="s">
        <v>144</v>
      </c>
      <c r="AU244" s="16" t="s">
        <v>81</v>
      </c>
    </row>
    <row r="245" spans="2:65" s="1" customFormat="1" ht="11.25">
      <c r="B245" s="31"/>
      <c r="D245" s="141" t="s">
        <v>145</v>
      </c>
      <c r="F245" s="142" t="s">
        <v>1085</v>
      </c>
      <c r="I245" s="139"/>
      <c r="J245" s="139"/>
      <c r="M245" s="31"/>
      <c r="N245" s="140"/>
      <c r="X245" s="52"/>
      <c r="AT245" s="16" t="s">
        <v>145</v>
      </c>
      <c r="AU245" s="16" t="s">
        <v>81</v>
      </c>
    </row>
    <row r="246" spans="2:65" s="1" customFormat="1" ht="19.5">
      <c r="B246" s="31"/>
      <c r="D246" s="137" t="s">
        <v>147</v>
      </c>
      <c r="F246" s="143" t="s">
        <v>1086</v>
      </c>
      <c r="I246" s="139"/>
      <c r="J246" s="139"/>
      <c r="M246" s="31"/>
      <c r="N246" s="140"/>
      <c r="X246" s="52"/>
      <c r="AT246" s="16" t="s">
        <v>147</v>
      </c>
      <c r="AU246" s="16" t="s">
        <v>81</v>
      </c>
    </row>
    <row r="247" spans="2:65" s="11" customFormat="1" ht="11.25">
      <c r="B247" s="144"/>
      <c r="D247" s="137" t="s">
        <v>149</v>
      </c>
      <c r="E247" s="145" t="s">
        <v>29</v>
      </c>
      <c r="F247" s="146" t="s">
        <v>1087</v>
      </c>
      <c r="H247" s="147">
        <v>5.85</v>
      </c>
      <c r="I247" s="148"/>
      <c r="J247" s="148"/>
      <c r="M247" s="144"/>
      <c r="N247" s="149"/>
      <c r="X247" s="150"/>
      <c r="AT247" s="145" t="s">
        <v>149</v>
      </c>
      <c r="AU247" s="145" t="s">
        <v>81</v>
      </c>
      <c r="AV247" s="11" t="s">
        <v>83</v>
      </c>
      <c r="AW247" s="11" t="s">
        <v>5</v>
      </c>
      <c r="AX247" s="11" t="s">
        <v>81</v>
      </c>
      <c r="AY247" s="145" t="s">
        <v>134</v>
      </c>
    </row>
    <row r="248" spans="2:65" s="1" customFormat="1" ht="24.2" customHeight="1">
      <c r="B248" s="31"/>
      <c r="C248" s="123" t="s">
        <v>686</v>
      </c>
      <c r="D248" s="123" t="s">
        <v>138</v>
      </c>
      <c r="E248" s="124" t="s">
        <v>1088</v>
      </c>
      <c r="F248" s="125" t="s">
        <v>1089</v>
      </c>
      <c r="G248" s="126" t="s">
        <v>541</v>
      </c>
      <c r="H248" s="127">
        <v>24.166</v>
      </c>
      <c r="I248" s="128"/>
      <c r="J248" s="128"/>
      <c r="K248" s="129">
        <f>ROUND(P248*H248,2)</f>
        <v>0</v>
      </c>
      <c r="L248" s="125" t="s">
        <v>142</v>
      </c>
      <c r="M248" s="31"/>
      <c r="N248" s="130" t="s">
        <v>29</v>
      </c>
      <c r="O248" s="131" t="s">
        <v>42</v>
      </c>
      <c r="P248" s="132">
        <f>I248+J248</f>
        <v>0</v>
      </c>
      <c r="Q248" s="132">
        <f>ROUND(I248*H248,2)</f>
        <v>0</v>
      </c>
      <c r="R248" s="132">
        <f>ROUND(J248*H248,2)</f>
        <v>0</v>
      </c>
      <c r="T248" s="133">
        <f>S248*H248</f>
        <v>0</v>
      </c>
      <c r="U248" s="133">
        <v>4.1259999999999998E-2</v>
      </c>
      <c r="V248" s="133">
        <f>U248*H248</f>
        <v>0.99708915999999992</v>
      </c>
      <c r="W248" s="133">
        <v>0</v>
      </c>
      <c r="X248" s="134">
        <f>W248*H248</f>
        <v>0</v>
      </c>
      <c r="AR248" s="135" t="s">
        <v>137</v>
      </c>
      <c r="AT248" s="135" t="s">
        <v>138</v>
      </c>
      <c r="AU248" s="135" t="s">
        <v>81</v>
      </c>
      <c r="AY248" s="16" t="s">
        <v>134</v>
      </c>
      <c r="BE248" s="136">
        <f>IF(O248="základní",K248,0)</f>
        <v>0</v>
      </c>
      <c r="BF248" s="136">
        <f>IF(O248="snížená",K248,0)</f>
        <v>0</v>
      </c>
      <c r="BG248" s="136">
        <f>IF(O248="zákl. přenesená",K248,0)</f>
        <v>0</v>
      </c>
      <c r="BH248" s="136">
        <f>IF(O248="sníž. přenesená",K248,0)</f>
        <v>0</v>
      </c>
      <c r="BI248" s="136">
        <f>IF(O248="nulová",K248,0)</f>
        <v>0</v>
      </c>
      <c r="BJ248" s="16" t="s">
        <v>81</v>
      </c>
      <c r="BK248" s="136">
        <f>ROUND(P248*H248,2)</f>
        <v>0</v>
      </c>
      <c r="BL248" s="16" t="s">
        <v>137</v>
      </c>
      <c r="BM248" s="135" t="s">
        <v>1090</v>
      </c>
    </row>
    <row r="249" spans="2:65" s="1" customFormat="1" ht="11.25">
      <c r="B249" s="31"/>
      <c r="D249" s="137" t="s">
        <v>144</v>
      </c>
      <c r="F249" s="138" t="s">
        <v>1091</v>
      </c>
      <c r="I249" s="139"/>
      <c r="J249" s="139"/>
      <c r="M249" s="31"/>
      <c r="N249" s="140"/>
      <c r="X249" s="52"/>
      <c r="AT249" s="16" t="s">
        <v>144</v>
      </c>
      <c r="AU249" s="16" t="s">
        <v>81</v>
      </c>
    </row>
    <row r="250" spans="2:65" s="1" customFormat="1" ht="11.25">
      <c r="B250" s="31"/>
      <c r="D250" s="141" t="s">
        <v>145</v>
      </c>
      <c r="F250" s="142" t="s">
        <v>1092</v>
      </c>
      <c r="I250" s="139"/>
      <c r="J250" s="139"/>
      <c r="M250" s="31"/>
      <c r="N250" s="140"/>
      <c r="X250" s="52"/>
      <c r="AT250" s="16" t="s">
        <v>145</v>
      </c>
      <c r="AU250" s="16" t="s">
        <v>81</v>
      </c>
    </row>
    <row r="251" spans="2:65" s="11" customFormat="1" ht="11.25">
      <c r="B251" s="144"/>
      <c r="D251" s="137" t="s">
        <v>149</v>
      </c>
      <c r="E251" s="145" t="s">
        <v>29</v>
      </c>
      <c r="F251" s="146" t="s">
        <v>1093</v>
      </c>
      <c r="H251" s="147">
        <v>24.166</v>
      </c>
      <c r="I251" s="148"/>
      <c r="J251" s="148"/>
      <c r="M251" s="144"/>
      <c r="N251" s="149"/>
      <c r="X251" s="150"/>
      <c r="AT251" s="145" t="s">
        <v>149</v>
      </c>
      <c r="AU251" s="145" t="s">
        <v>81</v>
      </c>
      <c r="AV251" s="11" t="s">
        <v>83</v>
      </c>
      <c r="AW251" s="11" t="s">
        <v>5</v>
      </c>
      <c r="AX251" s="11" t="s">
        <v>81</v>
      </c>
      <c r="AY251" s="145" t="s">
        <v>134</v>
      </c>
    </row>
    <row r="252" spans="2:65" s="1" customFormat="1" ht="24.2" customHeight="1">
      <c r="B252" s="31"/>
      <c r="C252" s="123" t="s">
        <v>694</v>
      </c>
      <c r="D252" s="123" t="s">
        <v>138</v>
      </c>
      <c r="E252" s="124" t="s">
        <v>1094</v>
      </c>
      <c r="F252" s="125" t="s">
        <v>1095</v>
      </c>
      <c r="G252" s="126" t="s">
        <v>541</v>
      </c>
      <c r="H252" s="127">
        <v>24.166</v>
      </c>
      <c r="I252" s="128"/>
      <c r="J252" s="128"/>
      <c r="K252" s="129">
        <f>ROUND(P252*H252,2)</f>
        <v>0</v>
      </c>
      <c r="L252" s="125" t="s">
        <v>142</v>
      </c>
      <c r="M252" s="31"/>
      <c r="N252" s="130" t="s">
        <v>29</v>
      </c>
      <c r="O252" s="131" t="s">
        <v>42</v>
      </c>
      <c r="P252" s="132">
        <f>I252+J252</f>
        <v>0</v>
      </c>
      <c r="Q252" s="132">
        <f>ROUND(I252*H252,2)</f>
        <v>0</v>
      </c>
      <c r="R252" s="132">
        <f>ROUND(J252*H252,2)</f>
        <v>0</v>
      </c>
      <c r="T252" s="133">
        <f>S252*H252</f>
        <v>0</v>
      </c>
      <c r="U252" s="133">
        <v>2.0000000000000002E-5</v>
      </c>
      <c r="V252" s="133">
        <f>U252*H252</f>
        <v>4.8332000000000003E-4</v>
      </c>
      <c r="W252" s="133">
        <v>0</v>
      </c>
      <c r="X252" s="134">
        <f>W252*H252</f>
        <v>0</v>
      </c>
      <c r="AR252" s="135" t="s">
        <v>137</v>
      </c>
      <c r="AT252" s="135" t="s">
        <v>138</v>
      </c>
      <c r="AU252" s="135" t="s">
        <v>81</v>
      </c>
      <c r="AY252" s="16" t="s">
        <v>134</v>
      </c>
      <c r="BE252" s="136">
        <f>IF(O252="základní",K252,0)</f>
        <v>0</v>
      </c>
      <c r="BF252" s="136">
        <f>IF(O252="snížená",K252,0)</f>
        <v>0</v>
      </c>
      <c r="BG252" s="136">
        <f>IF(O252="zákl. přenesená",K252,0)</f>
        <v>0</v>
      </c>
      <c r="BH252" s="136">
        <f>IF(O252="sníž. přenesená",K252,0)</f>
        <v>0</v>
      </c>
      <c r="BI252" s="136">
        <f>IF(O252="nulová",K252,0)</f>
        <v>0</v>
      </c>
      <c r="BJ252" s="16" t="s">
        <v>81</v>
      </c>
      <c r="BK252" s="136">
        <f>ROUND(P252*H252,2)</f>
        <v>0</v>
      </c>
      <c r="BL252" s="16" t="s">
        <v>137</v>
      </c>
      <c r="BM252" s="135" t="s">
        <v>1096</v>
      </c>
    </row>
    <row r="253" spans="2:65" s="1" customFormat="1" ht="11.25">
      <c r="B253" s="31"/>
      <c r="D253" s="137" t="s">
        <v>144</v>
      </c>
      <c r="F253" s="138" t="s">
        <v>1097</v>
      </c>
      <c r="I253" s="139"/>
      <c r="J253" s="139"/>
      <c r="M253" s="31"/>
      <c r="N253" s="140"/>
      <c r="X253" s="52"/>
      <c r="AT253" s="16" t="s">
        <v>144</v>
      </c>
      <c r="AU253" s="16" t="s">
        <v>81</v>
      </c>
    </row>
    <row r="254" spans="2:65" s="1" customFormat="1" ht="11.25">
      <c r="B254" s="31"/>
      <c r="D254" s="141" t="s">
        <v>145</v>
      </c>
      <c r="F254" s="142" t="s">
        <v>1098</v>
      </c>
      <c r="I254" s="139"/>
      <c r="J254" s="139"/>
      <c r="M254" s="31"/>
      <c r="N254" s="140"/>
      <c r="X254" s="52"/>
      <c r="AT254" s="16" t="s">
        <v>145</v>
      </c>
      <c r="AU254" s="16" t="s">
        <v>81</v>
      </c>
    </row>
    <row r="255" spans="2:65" s="1" customFormat="1" ht="24.2" customHeight="1">
      <c r="B255" s="31"/>
      <c r="C255" s="123" t="s">
        <v>697</v>
      </c>
      <c r="D255" s="123" t="s">
        <v>138</v>
      </c>
      <c r="E255" s="124" t="s">
        <v>1099</v>
      </c>
      <c r="F255" s="125" t="s">
        <v>1100</v>
      </c>
      <c r="G255" s="126" t="s">
        <v>372</v>
      </c>
      <c r="H255" s="127">
        <v>1.0529999999999999</v>
      </c>
      <c r="I255" s="128"/>
      <c r="J255" s="128"/>
      <c r="K255" s="129">
        <f>ROUND(P255*H255,2)</f>
        <v>0</v>
      </c>
      <c r="L255" s="125" t="s">
        <v>142</v>
      </c>
      <c r="M255" s="31"/>
      <c r="N255" s="130" t="s">
        <v>29</v>
      </c>
      <c r="O255" s="131" t="s">
        <v>42</v>
      </c>
      <c r="P255" s="132">
        <f>I255+J255</f>
        <v>0</v>
      </c>
      <c r="Q255" s="132">
        <f>ROUND(I255*H255,2)</f>
        <v>0</v>
      </c>
      <c r="R255" s="132">
        <f>ROUND(J255*H255,2)</f>
        <v>0</v>
      </c>
      <c r="T255" s="133">
        <f>S255*H255</f>
        <v>0</v>
      </c>
      <c r="U255" s="133">
        <v>1.04877</v>
      </c>
      <c r="V255" s="133">
        <f>U255*H255</f>
        <v>1.10435481</v>
      </c>
      <c r="W255" s="133">
        <v>0</v>
      </c>
      <c r="X255" s="134">
        <f>W255*H255</f>
        <v>0</v>
      </c>
      <c r="AR255" s="135" t="s">
        <v>137</v>
      </c>
      <c r="AT255" s="135" t="s">
        <v>138</v>
      </c>
      <c r="AU255" s="135" t="s">
        <v>81</v>
      </c>
      <c r="AY255" s="16" t="s">
        <v>134</v>
      </c>
      <c r="BE255" s="136">
        <f>IF(O255="základní",K255,0)</f>
        <v>0</v>
      </c>
      <c r="BF255" s="136">
        <f>IF(O255="snížená",K255,0)</f>
        <v>0</v>
      </c>
      <c r="BG255" s="136">
        <f>IF(O255="zákl. přenesená",K255,0)</f>
        <v>0</v>
      </c>
      <c r="BH255" s="136">
        <f>IF(O255="sníž. přenesená",K255,0)</f>
        <v>0</v>
      </c>
      <c r="BI255" s="136">
        <f>IF(O255="nulová",K255,0)</f>
        <v>0</v>
      </c>
      <c r="BJ255" s="16" t="s">
        <v>81</v>
      </c>
      <c r="BK255" s="136">
        <f>ROUND(P255*H255,2)</f>
        <v>0</v>
      </c>
      <c r="BL255" s="16" t="s">
        <v>137</v>
      </c>
      <c r="BM255" s="135" t="s">
        <v>1101</v>
      </c>
    </row>
    <row r="256" spans="2:65" s="1" customFormat="1" ht="11.25">
      <c r="B256" s="31"/>
      <c r="D256" s="137" t="s">
        <v>144</v>
      </c>
      <c r="F256" s="138" t="s">
        <v>1102</v>
      </c>
      <c r="I256" s="139"/>
      <c r="J256" s="139"/>
      <c r="M256" s="31"/>
      <c r="N256" s="140"/>
      <c r="X256" s="52"/>
      <c r="AT256" s="16" t="s">
        <v>144</v>
      </c>
      <c r="AU256" s="16" t="s">
        <v>81</v>
      </c>
    </row>
    <row r="257" spans="2:65" s="1" customFormat="1" ht="11.25">
      <c r="B257" s="31"/>
      <c r="D257" s="141" t="s">
        <v>145</v>
      </c>
      <c r="F257" s="142" t="s">
        <v>1103</v>
      </c>
      <c r="I257" s="139"/>
      <c r="J257" s="139"/>
      <c r="M257" s="31"/>
      <c r="N257" s="140"/>
      <c r="X257" s="52"/>
      <c r="AT257" s="16" t="s">
        <v>145</v>
      </c>
      <c r="AU257" s="16" t="s">
        <v>81</v>
      </c>
    </row>
    <row r="258" spans="2:65" s="1" customFormat="1" ht="19.5">
      <c r="B258" s="31"/>
      <c r="D258" s="137" t="s">
        <v>147</v>
      </c>
      <c r="F258" s="143" t="s">
        <v>1104</v>
      </c>
      <c r="I258" s="139"/>
      <c r="J258" s="139"/>
      <c r="M258" s="31"/>
      <c r="N258" s="140"/>
      <c r="X258" s="52"/>
      <c r="AT258" s="16" t="s">
        <v>147</v>
      </c>
      <c r="AU258" s="16" t="s">
        <v>81</v>
      </c>
    </row>
    <row r="259" spans="2:65" s="11" customFormat="1" ht="11.25">
      <c r="B259" s="144"/>
      <c r="D259" s="137" t="s">
        <v>149</v>
      </c>
      <c r="F259" s="146" t="s">
        <v>1105</v>
      </c>
      <c r="H259" s="147">
        <v>1.0529999999999999</v>
      </c>
      <c r="I259" s="148"/>
      <c r="J259" s="148"/>
      <c r="M259" s="144"/>
      <c r="N259" s="149"/>
      <c r="X259" s="150"/>
      <c r="AT259" s="145" t="s">
        <v>149</v>
      </c>
      <c r="AU259" s="145" t="s">
        <v>81</v>
      </c>
      <c r="AV259" s="11" t="s">
        <v>83</v>
      </c>
      <c r="AW259" s="11" t="s">
        <v>4</v>
      </c>
      <c r="AX259" s="11" t="s">
        <v>81</v>
      </c>
      <c r="AY259" s="145" t="s">
        <v>134</v>
      </c>
    </row>
    <row r="260" spans="2:65" s="1" customFormat="1" ht="24.2" customHeight="1">
      <c r="B260" s="31"/>
      <c r="C260" s="123" t="s">
        <v>701</v>
      </c>
      <c r="D260" s="123" t="s">
        <v>138</v>
      </c>
      <c r="E260" s="124" t="s">
        <v>1106</v>
      </c>
      <c r="F260" s="125" t="s">
        <v>1107</v>
      </c>
      <c r="G260" s="126" t="s">
        <v>293</v>
      </c>
      <c r="H260" s="127">
        <v>19.074999999999999</v>
      </c>
      <c r="I260" s="128"/>
      <c r="J260" s="128"/>
      <c r="K260" s="129">
        <f>ROUND(P260*H260,2)</f>
        <v>0</v>
      </c>
      <c r="L260" s="125" t="s">
        <v>142</v>
      </c>
      <c r="M260" s="31"/>
      <c r="N260" s="130" t="s">
        <v>29</v>
      </c>
      <c r="O260" s="131" t="s">
        <v>42</v>
      </c>
      <c r="P260" s="132">
        <f>I260+J260</f>
        <v>0</v>
      </c>
      <c r="Q260" s="132">
        <f>ROUND(I260*H260,2)</f>
        <v>0</v>
      </c>
      <c r="R260" s="132">
        <f>ROUND(J260*H260,2)</f>
        <v>0</v>
      </c>
      <c r="T260" s="133">
        <f>S260*H260</f>
        <v>0</v>
      </c>
      <c r="U260" s="133">
        <v>0</v>
      </c>
      <c r="V260" s="133">
        <f>U260*H260</f>
        <v>0</v>
      </c>
      <c r="W260" s="133">
        <v>0</v>
      </c>
      <c r="X260" s="134">
        <f>W260*H260</f>
        <v>0</v>
      </c>
      <c r="AR260" s="135" t="s">
        <v>137</v>
      </c>
      <c r="AT260" s="135" t="s">
        <v>138</v>
      </c>
      <c r="AU260" s="135" t="s">
        <v>81</v>
      </c>
      <c r="AY260" s="16" t="s">
        <v>134</v>
      </c>
      <c r="BE260" s="136">
        <f>IF(O260="základní",K260,0)</f>
        <v>0</v>
      </c>
      <c r="BF260" s="136">
        <f>IF(O260="snížená",K260,0)</f>
        <v>0</v>
      </c>
      <c r="BG260" s="136">
        <f>IF(O260="zákl. přenesená",K260,0)</f>
        <v>0</v>
      </c>
      <c r="BH260" s="136">
        <f>IF(O260="sníž. přenesená",K260,0)</f>
        <v>0</v>
      </c>
      <c r="BI260" s="136">
        <f>IF(O260="nulová",K260,0)</f>
        <v>0</v>
      </c>
      <c r="BJ260" s="16" t="s">
        <v>81</v>
      </c>
      <c r="BK260" s="136">
        <f>ROUND(P260*H260,2)</f>
        <v>0</v>
      </c>
      <c r="BL260" s="16" t="s">
        <v>137</v>
      </c>
      <c r="BM260" s="135" t="s">
        <v>1108</v>
      </c>
    </row>
    <row r="261" spans="2:65" s="1" customFormat="1" ht="11.25">
      <c r="B261" s="31"/>
      <c r="D261" s="137" t="s">
        <v>144</v>
      </c>
      <c r="F261" s="138" t="s">
        <v>1109</v>
      </c>
      <c r="I261" s="139"/>
      <c r="J261" s="139"/>
      <c r="M261" s="31"/>
      <c r="N261" s="140"/>
      <c r="X261" s="52"/>
      <c r="AT261" s="16" t="s">
        <v>144</v>
      </c>
      <c r="AU261" s="16" t="s">
        <v>81</v>
      </c>
    </row>
    <row r="262" spans="2:65" s="1" customFormat="1" ht="11.25">
      <c r="B262" s="31"/>
      <c r="D262" s="141" t="s">
        <v>145</v>
      </c>
      <c r="F262" s="142" t="s">
        <v>1110</v>
      </c>
      <c r="I262" s="139"/>
      <c r="J262" s="139"/>
      <c r="M262" s="31"/>
      <c r="N262" s="140"/>
      <c r="X262" s="52"/>
      <c r="AT262" s="16" t="s">
        <v>145</v>
      </c>
      <c r="AU262" s="16" t="s">
        <v>81</v>
      </c>
    </row>
    <row r="263" spans="2:65" s="13" customFormat="1" ht="11.25">
      <c r="B263" s="160"/>
      <c r="D263" s="137" t="s">
        <v>149</v>
      </c>
      <c r="E263" s="161" t="s">
        <v>29</v>
      </c>
      <c r="F263" s="162" t="s">
        <v>1111</v>
      </c>
      <c r="H263" s="161" t="s">
        <v>29</v>
      </c>
      <c r="I263" s="163"/>
      <c r="J263" s="163"/>
      <c r="M263" s="160"/>
      <c r="N263" s="164"/>
      <c r="X263" s="165"/>
      <c r="AT263" s="161" t="s">
        <v>149</v>
      </c>
      <c r="AU263" s="161" t="s">
        <v>81</v>
      </c>
      <c r="AV263" s="13" t="s">
        <v>81</v>
      </c>
      <c r="AW263" s="13" t="s">
        <v>5</v>
      </c>
      <c r="AX263" s="13" t="s">
        <v>73</v>
      </c>
      <c r="AY263" s="161" t="s">
        <v>134</v>
      </c>
    </row>
    <row r="264" spans="2:65" s="11" customFormat="1" ht="11.25">
      <c r="B264" s="144"/>
      <c r="D264" s="137" t="s">
        <v>149</v>
      </c>
      <c r="E264" s="145" t="s">
        <v>29</v>
      </c>
      <c r="F264" s="146" t="s">
        <v>1112</v>
      </c>
      <c r="H264" s="147">
        <v>7.0839999999999996</v>
      </c>
      <c r="I264" s="148"/>
      <c r="J264" s="148"/>
      <c r="M264" s="144"/>
      <c r="N264" s="149"/>
      <c r="X264" s="150"/>
      <c r="AT264" s="145" t="s">
        <v>149</v>
      </c>
      <c r="AU264" s="145" t="s">
        <v>81</v>
      </c>
      <c r="AV264" s="11" t="s">
        <v>83</v>
      </c>
      <c r="AW264" s="11" t="s">
        <v>5</v>
      </c>
      <c r="AX264" s="11" t="s">
        <v>73</v>
      </c>
      <c r="AY264" s="145" t="s">
        <v>134</v>
      </c>
    </row>
    <row r="265" spans="2:65" s="11" customFormat="1" ht="11.25">
      <c r="B265" s="144"/>
      <c r="D265" s="137" t="s">
        <v>149</v>
      </c>
      <c r="E265" s="145" t="s">
        <v>29</v>
      </c>
      <c r="F265" s="146" t="s">
        <v>1113</v>
      </c>
      <c r="H265" s="147">
        <v>6.8540000000000001</v>
      </c>
      <c r="I265" s="148"/>
      <c r="J265" s="148"/>
      <c r="M265" s="144"/>
      <c r="N265" s="149"/>
      <c r="X265" s="150"/>
      <c r="AT265" s="145" t="s">
        <v>149</v>
      </c>
      <c r="AU265" s="145" t="s">
        <v>81</v>
      </c>
      <c r="AV265" s="11" t="s">
        <v>83</v>
      </c>
      <c r="AW265" s="11" t="s">
        <v>5</v>
      </c>
      <c r="AX265" s="11" t="s">
        <v>73</v>
      </c>
      <c r="AY265" s="145" t="s">
        <v>134</v>
      </c>
    </row>
    <row r="266" spans="2:65" s="11" customFormat="1" ht="11.25">
      <c r="B266" s="144"/>
      <c r="D266" s="137" t="s">
        <v>149</v>
      </c>
      <c r="E266" s="145" t="s">
        <v>29</v>
      </c>
      <c r="F266" s="146" t="s">
        <v>1114</v>
      </c>
      <c r="H266" s="147">
        <v>5.1369999999999996</v>
      </c>
      <c r="I266" s="148"/>
      <c r="J266" s="148"/>
      <c r="M266" s="144"/>
      <c r="N266" s="149"/>
      <c r="X266" s="150"/>
      <c r="AT266" s="145" t="s">
        <v>149</v>
      </c>
      <c r="AU266" s="145" t="s">
        <v>81</v>
      </c>
      <c r="AV266" s="11" t="s">
        <v>83</v>
      </c>
      <c r="AW266" s="11" t="s">
        <v>5</v>
      </c>
      <c r="AX266" s="11" t="s">
        <v>73</v>
      </c>
      <c r="AY266" s="145" t="s">
        <v>134</v>
      </c>
    </row>
    <row r="267" spans="2:65" s="14" customFormat="1" ht="11.25">
      <c r="B267" s="166"/>
      <c r="D267" s="137" t="s">
        <v>149</v>
      </c>
      <c r="E267" s="167" t="s">
        <v>29</v>
      </c>
      <c r="F267" s="168" t="s">
        <v>302</v>
      </c>
      <c r="H267" s="169">
        <v>19.074999999999999</v>
      </c>
      <c r="I267" s="170"/>
      <c r="J267" s="170"/>
      <c r="M267" s="166"/>
      <c r="N267" s="171"/>
      <c r="X267" s="172"/>
      <c r="AT267" s="167" t="s">
        <v>149</v>
      </c>
      <c r="AU267" s="167" t="s">
        <v>81</v>
      </c>
      <c r="AV267" s="14" t="s">
        <v>137</v>
      </c>
      <c r="AW267" s="14" t="s">
        <v>5</v>
      </c>
      <c r="AX267" s="14" t="s">
        <v>81</v>
      </c>
      <c r="AY267" s="167" t="s">
        <v>134</v>
      </c>
    </row>
    <row r="268" spans="2:65" s="1" customFormat="1" ht="24.2" customHeight="1">
      <c r="B268" s="31"/>
      <c r="C268" s="123" t="s">
        <v>852</v>
      </c>
      <c r="D268" s="123" t="s">
        <v>138</v>
      </c>
      <c r="E268" s="124" t="s">
        <v>1115</v>
      </c>
      <c r="F268" s="125" t="s">
        <v>1116</v>
      </c>
      <c r="G268" s="126" t="s">
        <v>541</v>
      </c>
      <c r="H268" s="127">
        <v>52.665999999999997</v>
      </c>
      <c r="I268" s="128"/>
      <c r="J268" s="128"/>
      <c r="K268" s="129">
        <f>ROUND(P268*H268,2)</f>
        <v>0</v>
      </c>
      <c r="L268" s="125" t="s">
        <v>142</v>
      </c>
      <c r="M268" s="31"/>
      <c r="N268" s="130" t="s">
        <v>29</v>
      </c>
      <c r="O268" s="131" t="s">
        <v>42</v>
      </c>
      <c r="P268" s="132">
        <f>I268+J268</f>
        <v>0</v>
      </c>
      <c r="Q268" s="132">
        <f>ROUND(I268*H268,2)</f>
        <v>0</v>
      </c>
      <c r="R268" s="132">
        <f>ROUND(J268*H268,2)</f>
        <v>0</v>
      </c>
      <c r="T268" s="133">
        <f>S268*H268</f>
        <v>0</v>
      </c>
      <c r="U268" s="133">
        <v>1.66E-3</v>
      </c>
      <c r="V268" s="133">
        <f>U268*H268</f>
        <v>8.7425559999999999E-2</v>
      </c>
      <c r="W268" s="133">
        <v>0</v>
      </c>
      <c r="X268" s="134">
        <f>W268*H268</f>
        <v>0</v>
      </c>
      <c r="AR268" s="135" t="s">
        <v>137</v>
      </c>
      <c r="AT268" s="135" t="s">
        <v>138</v>
      </c>
      <c r="AU268" s="135" t="s">
        <v>81</v>
      </c>
      <c r="AY268" s="16" t="s">
        <v>134</v>
      </c>
      <c r="BE268" s="136">
        <f>IF(O268="základní",K268,0)</f>
        <v>0</v>
      </c>
      <c r="BF268" s="136">
        <f>IF(O268="snížená",K268,0)</f>
        <v>0</v>
      </c>
      <c r="BG268" s="136">
        <f>IF(O268="zákl. přenesená",K268,0)</f>
        <v>0</v>
      </c>
      <c r="BH268" s="136">
        <f>IF(O268="sníž. přenesená",K268,0)</f>
        <v>0</v>
      </c>
      <c r="BI268" s="136">
        <f>IF(O268="nulová",K268,0)</f>
        <v>0</v>
      </c>
      <c r="BJ268" s="16" t="s">
        <v>81</v>
      </c>
      <c r="BK268" s="136">
        <f>ROUND(P268*H268,2)</f>
        <v>0</v>
      </c>
      <c r="BL268" s="16" t="s">
        <v>137</v>
      </c>
      <c r="BM268" s="135" t="s">
        <v>1117</v>
      </c>
    </row>
    <row r="269" spans="2:65" s="1" customFormat="1" ht="11.25">
      <c r="B269" s="31"/>
      <c r="D269" s="137" t="s">
        <v>144</v>
      </c>
      <c r="F269" s="138" t="s">
        <v>1118</v>
      </c>
      <c r="I269" s="139"/>
      <c r="J269" s="139"/>
      <c r="M269" s="31"/>
      <c r="N269" s="140"/>
      <c r="X269" s="52"/>
      <c r="AT269" s="16" t="s">
        <v>144</v>
      </c>
      <c r="AU269" s="16" t="s">
        <v>81</v>
      </c>
    </row>
    <row r="270" spans="2:65" s="1" customFormat="1" ht="11.25">
      <c r="B270" s="31"/>
      <c r="D270" s="141" t="s">
        <v>145</v>
      </c>
      <c r="F270" s="142" t="s">
        <v>1119</v>
      </c>
      <c r="I270" s="139"/>
      <c r="J270" s="139"/>
      <c r="M270" s="31"/>
      <c r="N270" s="140"/>
      <c r="X270" s="52"/>
      <c r="AT270" s="16" t="s">
        <v>145</v>
      </c>
      <c r="AU270" s="16" t="s">
        <v>81</v>
      </c>
    </row>
    <row r="271" spans="2:65" s="11" customFormat="1" ht="11.25">
      <c r="B271" s="144"/>
      <c r="D271" s="137" t="s">
        <v>149</v>
      </c>
      <c r="E271" s="145" t="s">
        <v>29</v>
      </c>
      <c r="F271" s="146" t="s">
        <v>1120</v>
      </c>
      <c r="H271" s="147">
        <v>14.013999999999999</v>
      </c>
      <c r="I271" s="148"/>
      <c r="J271" s="148"/>
      <c r="M271" s="144"/>
      <c r="N271" s="149"/>
      <c r="X271" s="150"/>
      <c r="AT271" s="145" t="s">
        <v>149</v>
      </c>
      <c r="AU271" s="145" t="s">
        <v>81</v>
      </c>
      <c r="AV271" s="11" t="s">
        <v>83</v>
      </c>
      <c r="AW271" s="11" t="s">
        <v>5</v>
      </c>
      <c r="AX271" s="11" t="s">
        <v>73</v>
      </c>
      <c r="AY271" s="145" t="s">
        <v>134</v>
      </c>
    </row>
    <row r="272" spans="2:65" s="11" customFormat="1" ht="11.25">
      <c r="B272" s="144"/>
      <c r="D272" s="137" t="s">
        <v>149</v>
      </c>
      <c r="E272" s="145" t="s">
        <v>29</v>
      </c>
      <c r="F272" s="146" t="s">
        <v>1121</v>
      </c>
      <c r="H272" s="147">
        <v>13.558999999999999</v>
      </c>
      <c r="I272" s="148"/>
      <c r="J272" s="148"/>
      <c r="M272" s="144"/>
      <c r="N272" s="149"/>
      <c r="X272" s="150"/>
      <c r="AT272" s="145" t="s">
        <v>149</v>
      </c>
      <c r="AU272" s="145" t="s">
        <v>81</v>
      </c>
      <c r="AV272" s="11" t="s">
        <v>83</v>
      </c>
      <c r="AW272" s="11" t="s">
        <v>5</v>
      </c>
      <c r="AX272" s="11" t="s">
        <v>73</v>
      </c>
      <c r="AY272" s="145" t="s">
        <v>134</v>
      </c>
    </row>
    <row r="273" spans="2:65" s="11" customFormat="1" ht="11.25">
      <c r="B273" s="144"/>
      <c r="D273" s="137" t="s">
        <v>149</v>
      </c>
      <c r="E273" s="145" t="s">
        <v>29</v>
      </c>
      <c r="F273" s="146" t="s">
        <v>1122</v>
      </c>
      <c r="H273" s="147">
        <v>25.093</v>
      </c>
      <c r="I273" s="148"/>
      <c r="J273" s="148"/>
      <c r="M273" s="144"/>
      <c r="N273" s="149"/>
      <c r="X273" s="150"/>
      <c r="AT273" s="145" t="s">
        <v>149</v>
      </c>
      <c r="AU273" s="145" t="s">
        <v>81</v>
      </c>
      <c r="AV273" s="11" t="s">
        <v>83</v>
      </c>
      <c r="AW273" s="11" t="s">
        <v>5</v>
      </c>
      <c r="AX273" s="11" t="s">
        <v>73</v>
      </c>
      <c r="AY273" s="145" t="s">
        <v>134</v>
      </c>
    </row>
    <row r="274" spans="2:65" s="14" customFormat="1" ht="11.25">
      <c r="B274" s="166"/>
      <c r="D274" s="137" t="s">
        <v>149</v>
      </c>
      <c r="E274" s="167" t="s">
        <v>29</v>
      </c>
      <c r="F274" s="168" t="s">
        <v>302</v>
      </c>
      <c r="H274" s="169">
        <v>52.665999999999997</v>
      </c>
      <c r="I274" s="170"/>
      <c r="J274" s="170"/>
      <c r="M274" s="166"/>
      <c r="N274" s="171"/>
      <c r="X274" s="172"/>
      <c r="AT274" s="167" t="s">
        <v>149</v>
      </c>
      <c r="AU274" s="167" t="s">
        <v>81</v>
      </c>
      <c r="AV274" s="14" t="s">
        <v>137</v>
      </c>
      <c r="AW274" s="14" t="s">
        <v>5</v>
      </c>
      <c r="AX274" s="14" t="s">
        <v>81</v>
      </c>
      <c r="AY274" s="167" t="s">
        <v>134</v>
      </c>
    </row>
    <row r="275" spans="2:65" s="1" customFormat="1" ht="24.2" customHeight="1">
      <c r="B275" s="31"/>
      <c r="C275" s="123" t="s">
        <v>861</v>
      </c>
      <c r="D275" s="123" t="s">
        <v>138</v>
      </c>
      <c r="E275" s="124" t="s">
        <v>1123</v>
      </c>
      <c r="F275" s="125" t="s">
        <v>1124</v>
      </c>
      <c r="G275" s="126" t="s">
        <v>541</v>
      </c>
      <c r="H275" s="127">
        <v>52.665999999999997</v>
      </c>
      <c r="I275" s="128"/>
      <c r="J275" s="128"/>
      <c r="K275" s="129">
        <f>ROUND(P275*H275,2)</f>
        <v>0</v>
      </c>
      <c r="L275" s="125" t="s">
        <v>142</v>
      </c>
      <c r="M275" s="31"/>
      <c r="N275" s="130" t="s">
        <v>29</v>
      </c>
      <c r="O275" s="131" t="s">
        <v>42</v>
      </c>
      <c r="P275" s="132">
        <f>I275+J275</f>
        <v>0</v>
      </c>
      <c r="Q275" s="132">
        <f>ROUND(I275*H275,2)</f>
        <v>0</v>
      </c>
      <c r="R275" s="132">
        <f>ROUND(J275*H275,2)</f>
        <v>0</v>
      </c>
      <c r="T275" s="133">
        <f>S275*H275</f>
        <v>0</v>
      </c>
      <c r="U275" s="133">
        <v>4.0000000000000003E-5</v>
      </c>
      <c r="V275" s="133">
        <f>U275*H275</f>
        <v>2.1066399999999999E-3</v>
      </c>
      <c r="W275" s="133">
        <v>0</v>
      </c>
      <c r="X275" s="134">
        <f>W275*H275</f>
        <v>0</v>
      </c>
      <c r="AR275" s="135" t="s">
        <v>137</v>
      </c>
      <c r="AT275" s="135" t="s">
        <v>138</v>
      </c>
      <c r="AU275" s="135" t="s">
        <v>81</v>
      </c>
      <c r="AY275" s="16" t="s">
        <v>134</v>
      </c>
      <c r="BE275" s="136">
        <f>IF(O275="základní",K275,0)</f>
        <v>0</v>
      </c>
      <c r="BF275" s="136">
        <f>IF(O275="snížená",K275,0)</f>
        <v>0</v>
      </c>
      <c r="BG275" s="136">
        <f>IF(O275="zákl. přenesená",K275,0)</f>
        <v>0</v>
      </c>
      <c r="BH275" s="136">
        <f>IF(O275="sníž. přenesená",K275,0)</f>
        <v>0</v>
      </c>
      <c r="BI275" s="136">
        <f>IF(O275="nulová",K275,0)</f>
        <v>0</v>
      </c>
      <c r="BJ275" s="16" t="s">
        <v>81</v>
      </c>
      <c r="BK275" s="136">
        <f>ROUND(P275*H275,2)</f>
        <v>0</v>
      </c>
      <c r="BL275" s="16" t="s">
        <v>137</v>
      </c>
      <c r="BM275" s="135" t="s">
        <v>1125</v>
      </c>
    </row>
    <row r="276" spans="2:65" s="1" customFormat="1" ht="11.25">
      <c r="B276" s="31"/>
      <c r="D276" s="137" t="s">
        <v>144</v>
      </c>
      <c r="F276" s="138" t="s">
        <v>1126</v>
      </c>
      <c r="I276" s="139"/>
      <c r="J276" s="139"/>
      <c r="M276" s="31"/>
      <c r="N276" s="140"/>
      <c r="X276" s="52"/>
      <c r="AT276" s="16" t="s">
        <v>144</v>
      </c>
      <c r="AU276" s="16" t="s">
        <v>81</v>
      </c>
    </row>
    <row r="277" spans="2:65" s="1" customFormat="1" ht="11.25">
      <c r="B277" s="31"/>
      <c r="D277" s="141" t="s">
        <v>145</v>
      </c>
      <c r="F277" s="142" t="s">
        <v>1127</v>
      </c>
      <c r="I277" s="139"/>
      <c r="J277" s="139"/>
      <c r="M277" s="31"/>
      <c r="N277" s="140"/>
      <c r="X277" s="52"/>
      <c r="AT277" s="16" t="s">
        <v>145</v>
      </c>
      <c r="AU277" s="16" t="s">
        <v>81</v>
      </c>
    </row>
    <row r="278" spans="2:65" s="1" customFormat="1" ht="24.2" customHeight="1">
      <c r="B278" s="31"/>
      <c r="C278" s="123" t="s">
        <v>868</v>
      </c>
      <c r="D278" s="123" t="s">
        <v>138</v>
      </c>
      <c r="E278" s="124" t="s">
        <v>1128</v>
      </c>
      <c r="F278" s="125" t="s">
        <v>1129</v>
      </c>
      <c r="G278" s="126" t="s">
        <v>372</v>
      </c>
      <c r="H278" s="127">
        <v>3.4340000000000002</v>
      </c>
      <c r="I278" s="128"/>
      <c r="J278" s="128"/>
      <c r="K278" s="129">
        <f>ROUND(P278*H278,2)</f>
        <v>0</v>
      </c>
      <c r="L278" s="125" t="s">
        <v>142</v>
      </c>
      <c r="M278" s="31"/>
      <c r="N278" s="130" t="s">
        <v>29</v>
      </c>
      <c r="O278" s="131" t="s">
        <v>42</v>
      </c>
      <c r="P278" s="132">
        <f>I278+J278</f>
        <v>0</v>
      </c>
      <c r="Q278" s="132">
        <f>ROUND(I278*H278,2)</f>
        <v>0</v>
      </c>
      <c r="R278" s="132">
        <f>ROUND(J278*H278,2)</f>
        <v>0</v>
      </c>
      <c r="T278" s="133">
        <f>S278*H278</f>
        <v>0</v>
      </c>
      <c r="U278" s="133">
        <v>1.0384500000000001</v>
      </c>
      <c r="V278" s="133">
        <f>U278*H278</f>
        <v>3.5660373000000005</v>
      </c>
      <c r="W278" s="133">
        <v>0</v>
      </c>
      <c r="X278" s="134">
        <f>W278*H278</f>
        <v>0</v>
      </c>
      <c r="AR278" s="135" t="s">
        <v>137</v>
      </c>
      <c r="AT278" s="135" t="s">
        <v>138</v>
      </c>
      <c r="AU278" s="135" t="s">
        <v>81</v>
      </c>
      <c r="AY278" s="16" t="s">
        <v>134</v>
      </c>
      <c r="BE278" s="136">
        <f>IF(O278="základní",K278,0)</f>
        <v>0</v>
      </c>
      <c r="BF278" s="136">
        <f>IF(O278="snížená",K278,0)</f>
        <v>0</v>
      </c>
      <c r="BG278" s="136">
        <f>IF(O278="zákl. přenesená",K278,0)</f>
        <v>0</v>
      </c>
      <c r="BH278" s="136">
        <f>IF(O278="sníž. přenesená",K278,0)</f>
        <v>0</v>
      </c>
      <c r="BI278" s="136">
        <f>IF(O278="nulová",K278,0)</f>
        <v>0</v>
      </c>
      <c r="BJ278" s="16" t="s">
        <v>81</v>
      </c>
      <c r="BK278" s="136">
        <f>ROUND(P278*H278,2)</f>
        <v>0</v>
      </c>
      <c r="BL278" s="16" t="s">
        <v>137</v>
      </c>
      <c r="BM278" s="135" t="s">
        <v>1130</v>
      </c>
    </row>
    <row r="279" spans="2:65" s="1" customFormat="1" ht="19.5">
      <c r="B279" s="31"/>
      <c r="D279" s="137" t="s">
        <v>144</v>
      </c>
      <c r="F279" s="138" t="s">
        <v>1131</v>
      </c>
      <c r="I279" s="139"/>
      <c r="J279" s="139"/>
      <c r="M279" s="31"/>
      <c r="N279" s="140"/>
      <c r="X279" s="52"/>
      <c r="AT279" s="16" t="s">
        <v>144</v>
      </c>
      <c r="AU279" s="16" t="s">
        <v>81</v>
      </c>
    </row>
    <row r="280" spans="2:65" s="1" customFormat="1" ht="11.25">
      <c r="B280" s="31"/>
      <c r="D280" s="141" t="s">
        <v>145</v>
      </c>
      <c r="F280" s="142" t="s">
        <v>1132</v>
      </c>
      <c r="I280" s="139"/>
      <c r="J280" s="139"/>
      <c r="M280" s="31"/>
      <c r="N280" s="140"/>
      <c r="X280" s="52"/>
      <c r="AT280" s="16" t="s">
        <v>145</v>
      </c>
      <c r="AU280" s="16" t="s">
        <v>81</v>
      </c>
    </row>
    <row r="281" spans="2:65" s="1" customFormat="1" ht="19.5">
      <c r="B281" s="31"/>
      <c r="D281" s="137" t="s">
        <v>147</v>
      </c>
      <c r="F281" s="143" t="s">
        <v>1133</v>
      </c>
      <c r="I281" s="139"/>
      <c r="J281" s="139"/>
      <c r="M281" s="31"/>
      <c r="N281" s="140"/>
      <c r="X281" s="52"/>
      <c r="AT281" s="16" t="s">
        <v>147</v>
      </c>
      <c r="AU281" s="16" t="s">
        <v>81</v>
      </c>
    </row>
    <row r="282" spans="2:65" s="11" customFormat="1" ht="11.25">
      <c r="B282" s="144"/>
      <c r="D282" s="137" t="s">
        <v>149</v>
      </c>
      <c r="F282" s="146" t="s">
        <v>1134</v>
      </c>
      <c r="H282" s="147">
        <v>3.4340000000000002</v>
      </c>
      <c r="I282" s="148"/>
      <c r="J282" s="148"/>
      <c r="M282" s="144"/>
      <c r="N282" s="149"/>
      <c r="X282" s="150"/>
      <c r="AT282" s="145" t="s">
        <v>149</v>
      </c>
      <c r="AU282" s="145" t="s">
        <v>81</v>
      </c>
      <c r="AV282" s="11" t="s">
        <v>83</v>
      </c>
      <c r="AW282" s="11" t="s">
        <v>4</v>
      </c>
      <c r="AX282" s="11" t="s">
        <v>81</v>
      </c>
      <c r="AY282" s="145" t="s">
        <v>134</v>
      </c>
    </row>
    <row r="283" spans="2:65" s="1" customFormat="1" ht="24.2" customHeight="1">
      <c r="B283" s="31"/>
      <c r="C283" s="123" t="s">
        <v>873</v>
      </c>
      <c r="D283" s="123" t="s">
        <v>138</v>
      </c>
      <c r="E283" s="124" t="s">
        <v>1135</v>
      </c>
      <c r="F283" s="125" t="s">
        <v>1136</v>
      </c>
      <c r="G283" s="126" t="s">
        <v>249</v>
      </c>
      <c r="H283" s="127">
        <v>41</v>
      </c>
      <c r="I283" s="128"/>
      <c r="J283" s="128"/>
      <c r="K283" s="129">
        <f>ROUND(P283*H283,2)</f>
        <v>0</v>
      </c>
      <c r="L283" s="125" t="s">
        <v>142</v>
      </c>
      <c r="M283" s="31"/>
      <c r="N283" s="130" t="s">
        <v>29</v>
      </c>
      <c r="O283" s="131" t="s">
        <v>42</v>
      </c>
      <c r="P283" s="132">
        <f>I283+J283</f>
        <v>0</v>
      </c>
      <c r="Q283" s="132">
        <f>ROUND(I283*H283,2)</f>
        <v>0</v>
      </c>
      <c r="R283" s="132">
        <f>ROUND(J283*H283,2)</f>
        <v>0</v>
      </c>
      <c r="T283" s="133">
        <f>S283*H283</f>
        <v>0</v>
      </c>
      <c r="U283" s="133">
        <v>0.17488999999999999</v>
      </c>
      <c r="V283" s="133">
        <f>U283*H283</f>
        <v>7.1704899999999991</v>
      </c>
      <c r="W283" s="133">
        <v>0</v>
      </c>
      <c r="X283" s="134">
        <f>W283*H283</f>
        <v>0</v>
      </c>
      <c r="AR283" s="135" t="s">
        <v>250</v>
      </c>
      <c r="AT283" s="135" t="s">
        <v>138</v>
      </c>
      <c r="AU283" s="135" t="s">
        <v>81</v>
      </c>
      <c r="AY283" s="16" t="s">
        <v>134</v>
      </c>
      <c r="BE283" s="136">
        <f>IF(O283="základní",K283,0)</f>
        <v>0</v>
      </c>
      <c r="BF283" s="136">
        <f>IF(O283="snížená",K283,0)</f>
        <v>0</v>
      </c>
      <c r="BG283" s="136">
        <f>IF(O283="zákl. přenesená",K283,0)</f>
        <v>0</v>
      </c>
      <c r="BH283" s="136">
        <f>IF(O283="sníž. přenesená",K283,0)</f>
        <v>0</v>
      </c>
      <c r="BI283" s="136">
        <f>IF(O283="nulová",K283,0)</f>
        <v>0</v>
      </c>
      <c r="BJ283" s="16" t="s">
        <v>81</v>
      </c>
      <c r="BK283" s="136">
        <f>ROUND(P283*H283,2)</f>
        <v>0</v>
      </c>
      <c r="BL283" s="16" t="s">
        <v>250</v>
      </c>
      <c r="BM283" s="135" t="s">
        <v>1137</v>
      </c>
    </row>
    <row r="284" spans="2:65" s="1" customFormat="1" ht="19.5">
      <c r="B284" s="31"/>
      <c r="D284" s="137" t="s">
        <v>144</v>
      </c>
      <c r="F284" s="138" t="s">
        <v>1138</v>
      </c>
      <c r="I284" s="139"/>
      <c r="J284" s="139"/>
      <c r="M284" s="31"/>
      <c r="N284" s="140"/>
      <c r="X284" s="52"/>
      <c r="AT284" s="16" t="s">
        <v>144</v>
      </c>
      <c r="AU284" s="16" t="s">
        <v>81</v>
      </c>
    </row>
    <row r="285" spans="2:65" s="1" customFormat="1" ht="11.25">
      <c r="B285" s="31"/>
      <c r="D285" s="141" t="s">
        <v>145</v>
      </c>
      <c r="F285" s="142" t="s">
        <v>1139</v>
      </c>
      <c r="I285" s="139"/>
      <c r="J285" s="139"/>
      <c r="M285" s="31"/>
      <c r="N285" s="140"/>
      <c r="X285" s="52"/>
      <c r="AT285" s="16" t="s">
        <v>145</v>
      </c>
      <c r="AU285" s="16" t="s">
        <v>81</v>
      </c>
    </row>
    <row r="286" spans="2:65" s="1" customFormat="1" ht="24.2" customHeight="1">
      <c r="B286" s="31"/>
      <c r="C286" s="173" t="s">
        <v>880</v>
      </c>
      <c r="D286" s="173" t="s">
        <v>546</v>
      </c>
      <c r="E286" s="174" t="s">
        <v>1140</v>
      </c>
      <c r="F286" s="175" t="s">
        <v>1141</v>
      </c>
      <c r="G286" s="176" t="s">
        <v>249</v>
      </c>
      <c r="H286" s="177">
        <v>41</v>
      </c>
      <c r="I286" s="178"/>
      <c r="J286" s="179"/>
      <c r="K286" s="180">
        <f>ROUND(P286*H286,2)</f>
        <v>0</v>
      </c>
      <c r="L286" s="175" t="s">
        <v>142</v>
      </c>
      <c r="M286" s="181"/>
      <c r="N286" s="182" t="s">
        <v>29</v>
      </c>
      <c r="O286" s="131" t="s">
        <v>42</v>
      </c>
      <c r="P286" s="132">
        <f>I286+J286</f>
        <v>0</v>
      </c>
      <c r="Q286" s="132">
        <f>ROUND(I286*H286,2)</f>
        <v>0</v>
      </c>
      <c r="R286" s="132">
        <f>ROUND(J286*H286,2)</f>
        <v>0</v>
      </c>
      <c r="T286" s="133">
        <f>S286*H286</f>
        <v>0</v>
      </c>
      <c r="U286" s="133">
        <v>2.8E-3</v>
      </c>
      <c r="V286" s="133">
        <f>U286*H286</f>
        <v>0.1148</v>
      </c>
      <c r="W286" s="133">
        <v>0</v>
      </c>
      <c r="X286" s="134">
        <f>W286*H286</f>
        <v>0</v>
      </c>
      <c r="AR286" s="135" t="s">
        <v>250</v>
      </c>
      <c r="AT286" s="135" t="s">
        <v>546</v>
      </c>
      <c r="AU286" s="135" t="s">
        <v>81</v>
      </c>
      <c r="AY286" s="16" t="s">
        <v>134</v>
      </c>
      <c r="BE286" s="136">
        <f>IF(O286="základní",K286,0)</f>
        <v>0</v>
      </c>
      <c r="BF286" s="136">
        <f>IF(O286="snížená",K286,0)</f>
        <v>0</v>
      </c>
      <c r="BG286" s="136">
        <f>IF(O286="zákl. přenesená",K286,0)</f>
        <v>0</v>
      </c>
      <c r="BH286" s="136">
        <f>IF(O286="sníž. přenesená",K286,0)</f>
        <v>0</v>
      </c>
      <c r="BI286" s="136">
        <f>IF(O286="nulová",K286,0)</f>
        <v>0</v>
      </c>
      <c r="BJ286" s="16" t="s">
        <v>81</v>
      </c>
      <c r="BK286" s="136">
        <f>ROUND(P286*H286,2)</f>
        <v>0</v>
      </c>
      <c r="BL286" s="16" t="s">
        <v>250</v>
      </c>
      <c r="BM286" s="135" t="s">
        <v>1142</v>
      </c>
    </row>
    <row r="287" spans="2:65" s="1" customFormat="1" ht="11.25">
      <c r="B287" s="31"/>
      <c r="D287" s="137" t="s">
        <v>144</v>
      </c>
      <c r="F287" s="138" t="s">
        <v>1141</v>
      </c>
      <c r="I287" s="139"/>
      <c r="J287" s="139"/>
      <c r="M287" s="31"/>
      <c r="N287" s="140"/>
      <c r="X287" s="52"/>
      <c r="AT287" s="16" t="s">
        <v>144</v>
      </c>
      <c r="AU287" s="16" t="s">
        <v>81</v>
      </c>
    </row>
    <row r="288" spans="2:65" s="1" customFormat="1" ht="24.2" customHeight="1">
      <c r="B288" s="31"/>
      <c r="C288" s="123" t="s">
        <v>887</v>
      </c>
      <c r="D288" s="123" t="s">
        <v>138</v>
      </c>
      <c r="E288" s="124" t="s">
        <v>560</v>
      </c>
      <c r="F288" s="125" t="s">
        <v>561</v>
      </c>
      <c r="G288" s="126" t="s">
        <v>241</v>
      </c>
      <c r="H288" s="127">
        <v>23.4</v>
      </c>
      <c r="I288" s="128"/>
      <c r="J288" s="128"/>
      <c r="K288" s="129">
        <f>ROUND(P288*H288,2)</f>
        <v>0</v>
      </c>
      <c r="L288" s="125" t="s">
        <v>142</v>
      </c>
      <c r="M288" s="31"/>
      <c r="N288" s="130" t="s">
        <v>29</v>
      </c>
      <c r="O288" s="131" t="s">
        <v>42</v>
      </c>
      <c r="P288" s="132">
        <f>I288+J288</f>
        <v>0</v>
      </c>
      <c r="Q288" s="132">
        <f>ROUND(I288*H288,2)</f>
        <v>0</v>
      </c>
      <c r="R288" s="132">
        <f>ROUND(J288*H288,2)</f>
        <v>0</v>
      </c>
      <c r="T288" s="133">
        <f>S288*H288</f>
        <v>0</v>
      </c>
      <c r="U288" s="133">
        <v>3.3E-4</v>
      </c>
      <c r="V288" s="133">
        <f>U288*H288</f>
        <v>7.7219999999999997E-3</v>
      </c>
      <c r="W288" s="133">
        <v>0</v>
      </c>
      <c r="X288" s="134">
        <f>W288*H288</f>
        <v>0</v>
      </c>
      <c r="AR288" s="135" t="s">
        <v>137</v>
      </c>
      <c r="AT288" s="135" t="s">
        <v>138</v>
      </c>
      <c r="AU288" s="135" t="s">
        <v>81</v>
      </c>
      <c r="AY288" s="16" t="s">
        <v>134</v>
      </c>
      <c r="BE288" s="136">
        <f>IF(O288="základní",K288,0)</f>
        <v>0</v>
      </c>
      <c r="BF288" s="136">
        <f>IF(O288="snížená",K288,0)</f>
        <v>0</v>
      </c>
      <c r="BG288" s="136">
        <f>IF(O288="zákl. přenesená",K288,0)</f>
        <v>0</v>
      </c>
      <c r="BH288" s="136">
        <f>IF(O288="sníž. přenesená",K288,0)</f>
        <v>0</v>
      </c>
      <c r="BI288" s="136">
        <f>IF(O288="nulová",K288,0)</f>
        <v>0</v>
      </c>
      <c r="BJ288" s="16" t="s">
        <v>81</v>
      </c>
      <c r="BK288" s="136">
        <f>ROUND(P288*H288,2)</f>
        <v>0</v>
      </c>
      <c r="BL288" s="16" t="s">
        <v>137</v>
      </c>
      <c r="BM288" s="135" t="s">
        <v>1143</v>
      </c>
    </row>
    <row r="289" spans="2:65" s="1" customFormat="1" ht="11.25">
      <c r="B289" s="31"/>
      <c r="D289" s="137" t="s">
        <v>144</v>
      </c>
      <c r="F289" s="138" t="s">
        <v>563</v>
      </c>
      <c r="I289" s="139"/>
      <c r="J289" s="139"/>
      <c r="M289" s="31"/>
      <c r="N289" s="140"/>
      <c r="X289" s="52"/>
      <c r="AT289" s="16" t="s">
        <v>144</v>
      </c>
      <c r="AU289" s="16" t="s">
        <v>81</v>
      </c>
    </row>
    <row r="290" spans="2:65" s="1" customFormat="1" ht="11.25">
      <c r="B290" s="31"/>
      <c r="D290" s="141" t="s">
        <v>145</v>
      </c>
      <c r="F290" s="142" t="s">
        <v>564</v>
      </c>
      <c r="I290" s="139"/>
      <c r="J290" s="139"/>
      <c r="M290" s="31"/>
      <c r="N290" s="140"/>
      <c r="X290" s="52"/>
      <c r="AT290" s="16" t="s">
        <v>145</v>
      </c>
      <c r="AU290" s="16" t="s">
        <v>81</v>
      </c>
    </row>
    <row r="291" spans="2:65" s="1" customFormat="1" ht="29.25">
      <c r="B291" s="31"/>
      <c r="D291" s="137" t="s">
        <v>147</v>
      </c>
      <c r="F291" s="143" t="s">
        <v>565</v>
      </c>
      <c r="I291" s="139"/>
      <c r="J291" s="139"/>
      <c r="M291" s="31"/>
      <c r="N291" s="140"/>
      <c r="X291" s="52"/>
      <c r="AT291" s="16" t="s">
        <v>147</v>
      </c>
      <c r="AU291" s="16" t="s">
        <v>81</v>
      </c>
    </row>
    <row r="292" spans="2:65" s="11" customFormat="1" ht="11.25">
      <c r="B292" s="144"/>
      <c r="D292" s="137" t="s">
        <v>149</v>
      </c>
      <c r="E292" s="145" t="s">
        <v>29</v>
      </c>
      <c r="F292" s="146" t="s">
        <v>1144</v>
      </c>
      <c r="H292" s="147">
        <v>23.4</v>
      </c>
      <c r="I292" s="148"/>
      <c r="J292" s="148"/>
      <c r="M292" s="144"/>
      <c r="N292" s="149"/>
      <c r="X292" s="150"/>
      <c r="AT292" s="145" t="s">
        <v>149</v>
      </c>
      <c r="AU292" s="145" t="s">
        <v>81</v>
      </c>
      <c r="AV292" s="11" t="s">
        <v>83</v>
      </c>
      <c r="AW292" s="11" t="s">
        <v>5</v>
      </c>
      <c r="AX292" s="11" t="s">
        <v>81</v>
      </c>
      <c r="AY292" s="145" t="s">
        <v>134</v>
      </c>
    </row>
    <row r="293" spans="2:65" s="1" customFormat="1" ht="24.2" customHeight="1">
      <c r="B293" s="31"/>
      <c r="C293" s="173" t="s">
        <v>891</v>
      </c>
      <c r="D293" s="173" t="s">
        <v>546</v>
      </c>
      <c r="E293" s="174" t="s">
        <v>567</v>
      </c>
      <c r="F293" s="175" t="s">
        <v>568</v>
      </c>
      <c r="G293" s="176" t="s">
        <v>448</v>
      </c>
      <c r="H293" s="177">
        <v>0.96099999999999997</v>
      </c>
      <c r="I293" s="178"/>
      <c r="J293" s="179"/>
      <c r="K293" s="180">
        <f>ROUND(P293*H293,2)</f>
        <v>0</v>
      </c>
      <c r="L293" s="175" t="s">
        <v>142</v>
      </c>
      <c r="M293" s="181"/>
      <c r="N293" s="182" t="s">
        <v>29</v>
      </c>
      <c r="O293" s="131" t="s">
        <v>42</v>
      </c>
      <c r="P293" s="132">
        <f>I293+J293</f>
        <v>0</v>
      </c>
      <c r="Q293" s="132">
        <f>ROUND(I293*H293,2)</f>
        <v>0</v>
      </c>
      <c r="R293" s="132">
        <f>ROUND(J293*H293,2)</f>
        <v>0</v>
      </c>
      <c r="T293" s="133">
        <f>S293*H293</f>
        <v>0</v>
      </c>
      <c r="U293" s="133">
        <v>5.5500000000000002E-3</v>
      </c>
      <c r="V293" s="133">
        <f>U293*H293</f>
        <v>5.3335500000000003E-3</v>
      </c>
      <c r="W293" s="133">
        <v>0</v>
      </c>
      <c r="X293" s="134">
        <f>W293*H293</f>
        <v>0</v>
      </c>
      <c r="AR293" s="135" t="s">
        <v>185</v>
      </c>
      <c r="AT293" s="135" t="s">
        <v>546</v>
      </c>
      <c r="AU293" s="135" t="s">
        <v>81</v>
      </c>
      <c r="AY293" s="16" t="s">
        <v>134</v>
      </c>
      <c r="BE293" s="136">
        <f>IF(O293="základní",K293,0)</f>
        <v>0</v>
      </c>
      <c r="BF293" s="136">
        <f>IF(O293="snížená",K293,0)</f>
        <v>0</v>
      </c>
      <c r="BG293" s="136">
        <f>IF(O293="zákl. přenesená",K293,0)</f>
        <v>0</v>
      </c>
      <c r="BH293" s="136">
        <f>IF(O293="sníž. přenesená",K293,0)</f>
        <v>0</v>
      </c>
      <c r="BI293" s="136">
        <f>IF(O293="nulová",K293,0)</f>
        <v>0</v>
      </c>
      <c r="BJ293" s="16" t="s">
        <v>81</v>
      </c>
      <c r="BK293" s="136">
        <f>ROUND(P293*H293,2)</f>
        <v>0</v>
      </c>
      <c r="BL293" s="16" t="s">
        <v>137</v>
      </c>
      <c r="BM293" s="135" t="s">
        <v>1145</v>
      </c>
    </row>
    <row r="294" spans="2:65" s="1" customFormat="1" ht="11.25">
      <c r="B294" s="31"/>
      <c r="D294" s="137" t="s">
        <v>144</v>
      </c>
      <c r="F294" s="138" t="s">
        <v>568</v>
      </c>
      <c r="I294" s="139"/>
      <c r="J294" s="139"/>
      <c r="M294" s="31"/>
      <c r="N294" s="140"/>
      <c r="X294" s="52"/>
      <c r="AT294" s="16" t="s">
        <v>144</v>
      </c>
      <c r="AU294" s="16" t="s">
        <v>81</v>
      </c>
    </row>
    <row r="295" spans="2:65" s="1" customFormat="1" ht="19.5">
      <c r="B295" s="31"/>
      <c r="D295" s="137" t="s">
        <v>147</v>
      </c>
      <c r="F295" s="143" t="s">
        <v>570</v>
      </c>
      <c r="I295" s="139"/>
      <c r="J295" s="139"/>
      <c r="M295" s="31"/>
      <c r="N295" s="140"/>
      <c r="X295" s="52"/>
      <c r="AT295" s="16" t="s">
        <v>147</v>
      </c>
      <c r="AU295" s="16" t="s">
        <v>81</v>
      </c>
    </row>
    <row r="296" spans="2:65" s="11" customFormat="1" ht="11.25">
      <c r="B296" s="144"/>
      <c r="D296" s="137" t="s">
        <v>149</v>
      </c>
      <c r="E296" s="145" t="s">
        <v>29</v>
      </c>
      <c r="F296" s="146" t="s">
        <v>1146</v>
      </c>
      <c r="H296" s="147">
        <v>0.96099999999999997</v>
      </c>
      <c r="I296" s="148"/>
      <c r="J296" s="148"/>
      <c r="M296" s="144"/>
      <c r="N296" s="149"/>
      <c r="X296" s="150"/>
      <c r="AT296" s="145" t="s">
        <v>149</v>
      </c>
      <c r="AU296" s="145" t="s">
        <v>81</v>
      </c>
      <c r="AV296" s="11" t="s">
        <v>83</v>
      </c>
      <c r="AW296" s="11" t="s">
        <v>5</v>
      </c>
      <c r="AX296" s="11" t="s">
        <v>81</v>
      </c>
      <c r="AY296" s="145" t="s">
        <v>134</v>
      </c>
    </row>
    <row r="297" spans="2:65" s="1" customFormat="1" ht="24.2" customHeight="1">
      <c r="B297" s="31"/>
      <c r="C297" s="123" t="s">
        <v>898</v>
      </c>
      <c r="D297" s="123" t="s">
        <v>138</v>
      </c>
      <c r="E297" s="124" t="s">
        <v>1147</v>
      </c>
      <c r="F297" s="125" t="s">
        <v>1148</v>
      </c>
      <c r="G297" s="126" t="s">
        <v>249</v>
      </c>
      <c r="H297" s="127">
        <v>1</v>
      </c>
      <c r="I297" s="128"/>
      <c r="J297" s="128"/>
      <c r="K297" s="129">
        <f>ROUND(P297*H297,2)</f>
        <v>0</v>
      </c>
      <c r="L297" s="125" t="s">
        <v>142</v>
      </c>
      <c r="M297" s="31"/>
      <c r="N297" s="130" t="s">
        <v>29</v>
      </c>
      <c r="O297" s="131" t="s">
        <v>42</v>
      </c>
      <c r="P297" s="132">
        <f>I297+J297</f>
        <v>0</v>
      </c>
      <c r="Q297" s="132">
        <f>ROUND(I297*H297,2)</f>
        <v>0</v>
      </c>
      <c r="R297" s="132">
        <f>ROUND(J297*H297,2)</f>
        <v>0</v>
      </c>
      <c r="T297" s="133">
        <f>S297*H297</f>
        <v>0</v>
      </c>
      <c r="U297" s="133">
        <v>0</v>
      </c>
      <c r="V297" s="133">
        <f>U297*H297</f>
        <v>0</v>
      </c>
      <c r="W297" s="133">
        <v>0</v>
      </c>
      <c r="X297" s="134">
        <f>W297*H297</f>
        <v>0</v>
      </c>
      <c r="AR297" s="135" t="s">
        <v>137</v>
      </c>
      <c r="AT297" s="135" t="s">
        <v>138</v>
      </c>
      <c r="AU297" s="135" t="s">
        <v>81</v>
      </c>
      <c r="AY297" s="16" t="s">
        <v>134</v>
      </c>
      <c r="BE297" s="136">
        <f>IF(O297="základní",K297,0)</f>
        <v>0</v>
      </c>
      <c r="BF297" s="136">
        <f>IF(O297="snížená",K297,0)</f>
        <v>0</v>
      </c>
      <c r="BG297" s="136">
        <f>IF(O297="zákl. přenesená",K297,0)</f>
        <v>0</v>
      </c>
      <c r="BH297" s="136">
        <f>IF(O297="sníž. přenesená",K297,0)</f>
        <v>0</v>
      </c>
      <c r="BI297" s="136">
        <f>IF(O297="nulová",K297,0)</f>
        <v>0</v>
      </c>
      <c r="BJ297" s="16" t="s">
        <v>81</v>
      </c>
      <c r="BK297" s="136">
        <f>ROUND(P297*H297,2)</f>
        <v>0</v>
      </c>
      <c r="BL297" s="16" t="s">
        <v>137</v>
      </c>
      <c r="BM297" s="135" t="s">
        <v>1149</v>
      </c>
    </row>
    <row r="298" spans="2:65" s="1" customFormat="1" ht="11.25">
      <c r="B298" s="31"/>
      <c r="D298" s="137" t="s">
        <v>144</v>
      </c>
      <c r="F298" s="138" t="s">
        <v>1150</v>
      </c>
      <c r="I298" s="139"/>
      <c r="J298" s="139"/>
      <c r="M298" s="31"/>
      <c r="N298" s="140"/>
      <c r="X298" s="52"/>
      <c r="AT298" s="16" t="s">
        <v>144</v>
      </c>
      <c r="AU298" s="16" t="s">
        <v>81</v>
      </c>
    </row>
    <row r="299" spans="2:65" s="1" customFormat="1" ht="11.25">
      <c r="B299" s="31"/>
      <c r="D299" s="141" t="s">
        <v>145</v>
      </c>
      <c r="F299" s="142" t="s">
        <v>1151</v>
      </c>
      <c r="I299" s="139"/>
      <c r="J299" s="139"/>
      <c r="M299" s="31"/>
      <c r="N299" s="140"/>
      <c r="X299" s="52"/>
      <c r="AT299" s="16" t="s">
        <v>145</v>
      </c>
      <c r="AU299" s="16" t="s">
        <v>81</v>
      </c>
    </row>
    <row r="300" spans="2:65" s="1" customFormat="1" ht="24.2" customHeight="1">
      <c r="B300" s="31"/>
      <c r="C300" s="173" t="s">
        <v>900</v>
      </c>
      <c r="D300" s="173" t="s">
        <v>546</v>
      </c>
      <c r="E300" s="174" t="s">
        <v>853</v>
      </c>
      <c r="F300" s="175" t="s">
        <v>1152</v>
      </c>
      <c r="G300" s="176" t="s">
        <v>1153</v>
      </c>
      <c r="H300" s="177">
        <v>1</v>
      </c>
      <c r="I300" s="178"/>
      <c r="J300" s="179"/>
      <c r="K300" s="180">
        <f>ROUND(P300*H300,2)</f>
        <v>0</v>
      </c>
      <c r="L300" s="175" t="s">
        <v>142</v>
      </c>
      <c r="M300" s="181"/>
      <c r="N300" s="182" t="s">
        <v>29</v>
      </c>
      <c r="O300" s="131" t="s">
        <v>42</v>
      </c>
      <c r="P300" s="132">
        <f>I300+J300</f>
        <v>0</v>
      </c>
      <c r="Q300" s="132">
        <f>ROUND(I300*H300,2)</f>
        <v>0</v>
      </c>
      <c r="R300" s="132">
        <f>ROUND(J300*H300,2)</f>
        <v>0</v>
      </c>
      <c r="T300" s="133">
        <f>S300*H300</f>
        <v>0</v>
      </c>
      <c r="U300" s="133">
        <v>0</v>
      </c>
      <c r="V300" s="133">
        <f>U300*H300</f>
        <v>0</v>
      </c>
      <c r="W300" s="133">
        <v>0</v>
      </c>
      <c r="X300" s="134">
        <f>W300*H300</f>
        <v>0</v>
      </c>
      <c r="AR300" s="135" t="s">
        <v>185</v>
      </c>
      <c r="AT300" s="135" t="s">
        <v>546</v>
      </c>
      <c r="AU300" s="135" t="s">
        <v>81</v>
      </c>
      <c r="AY300" s="16" t="s">
        <v>134</v>
      </c>
      <c r="BE300" s="136">
        <f>IF(O300="základní",K300,0)</f>
        <v>0</v>
      </c>
      <c r="BF300" s="136">
        <f>IF(O300="snížená",K300,0)</f>
        <v>0</v>
      </c>
      <c r="BG300" s="136">
        <f>IF(O300="zákl. přenesená",K300,0)</f>
        <v>0</v>
      </c>
      <c r="BH300" s="136">
        <f>IF(O300="sníž. přenesená",K300,0)</f>
        <v>0</v>
      </c>
      <c r="BI300" s="136">
        <f>IF(O300="nulová",K300,0)</f>
        <v>0</v>
      </c>
      <c r="BJ300" s="16" t="s">
        <v>81</v>
      </c>
      <c r="BK300" s="136">
        <f>ROUND(P300*H300,2)</f>
        <v>0</v>
      </c>
      <c r="BL300" s="16" t="s">
        <v>137</v>
      </c>
      <c r="BM300" s="135" t="s">
        <v>1154</v>
      </c>
    </row>
    <row r="301" spans="2:65" s="1" customFormat="1" ht="11.25">
      <c r="B301" s="31"/>
      <c r="D301" s="137" t="s">
        <v>144</v>
      </c>
      <c r="F301" s="138" t="s">
        <v>1152</v>
      </c>
      <c r="I301" s="139"/>
      <c r="J301" s="139"/>
      <c r="M301" s="31"/>
      <c r="N301" s="140"/>
      <c r="X301" s="52"/>
      <c r="AT301" s="16" t="s">
        <v>144</v>
      </c>
      <c r="AU301" s="16" t="s">
        <v>81</v>
      </c>
    </row>
    <row r="302" spans="2:65" s="1" customFormat="1" ht="126.75">
      <c r="B302" s="31"/>
      <c r="D302" s="137" t="s">
        <v>147</v>
      </c>
      <c r="F302" s="143" t="s">
        <v>1155</v>
      </c>
      <c r="I302" s="139"/>
      <c r="J302" s="139"/>
      <c r="M302" s="31"/>
      <c r="N302" s="140"/>
      <c r="X302" s="52"/>
      <c r="AT302" s="16" t="s">
        <v>147</v>
      </c>
      <c r="AU302" s="16" t="s">
        <v>81</v>
      </c>
    </row>
    <row r="303" spans="2:65" s="1" customFormat="1" ht="24.2" customHeight="1">
      <c r="B303" s="31"/>
      <c r="C303" s="123" t="s">
        <v>903</v>
      </c>
      <c r="D303" s="123" t="s">
        <v>138</v>
      </c>
      <c r="E303" s="124" t="s">
        <v>1156</v>
      </c>
      <c r="F303" s="125" t="s">
        <v>1157</v>
      </c>
      <c r="G303" s="126" t="s">
        <v>241</v>
      </c>
      <c r="H303" s="127">
        <v>20</v>
      </c>
      <c r="I303" s="128"/>
      <c r="J303" s="128"/>
      <c r="K303" s="129">
        <f>ROUND(P303*H303,2)</f>
        <v>0</v>
      </c>
      <c r="L303" s="125" t="s">
        <v>142</v>
      </c>
      <c r="M303" s="31"/>
      <c r="N303" s="130" t="s">
        <v>29</v>
      </c>
      <c r="O303" s="131" t="s">
        <v>42</v>
      </c>
      <c r="P303" s="132">
        <f>I303+J303</f>
        <v>0</v>
      </c>
      <c r="Q303" s="132">
        <f>ROUND(I303*H303,2)</f>
        <v>0</v>
      </c>
      <c r="R303" s="132">
        <f>ROUND(J303*H303,2)</f>
        <v>0</v>
      </c>
      <c r="T303" s="133">
        <f>S303*H303</f>
        <v>0</v>
      </c>
      <c r="U303" s="133">
        <v>0</v>
      </c>
      <c r="V303" s="133">
        <f>U303*H303</f>
        <v>0</v>
      </c>
      <c r="W303" s="133">
        <v>0</v>
      </c>
      <c r="X303" s="134">
        <f>W303*H303</f>
        <v>0</v>
      </c>
      <c r="AR303" s="135" t="s">
        <v>250</v>
      </c>
      <c r="AT303" s="135" t="s">
        <v>138</v>
      </c>
      <c r="AU303" s="135" t="s">
        <v>81</v>
      </c>
      <c r="AY303" s="16" t="s">
        <v>134</v>
      </c>
      <c r="BE303" s="136">
        <f>IF(O303="základní",K303,0)</f>
        <v>0</v>
      </c>
      <c r="BF303" s="136">
        <f>IF(O303="snížená",K303,0)</f>
        <v>0</v>
      </c>
      <c r="BG303" s="136">
        <f>IF(O303="zákl. přenesená",K303,0)</f>
        <v>0</v>
      </c>
      <c r="BH303" s="136">
        <f>IF(O303="sníž. přenesená",K303,0)</f>
        <v>0</v>
      </c>
      <c r="BI303" s="136">
        <f>IF(O303="nulová",K303,0)</f>
        <v>0</v>
      </c>
      <c r="BJ303" s="16" t="s">
        <v>81</v>
      </c>
      <c r="BK303" s="136">
        <f>ROUND(P303*H303,2)</f>
        <v>0</v>
      </c>
      <c r="BL303" s="16" t="s">
        <v>250</v>
      </c>
      <c r="BM303" s="135" t="s">
        <v>1158</v>
      </c>
    </row>
    <row r="304" spans="2:65" s="1" customFormat="1" ht="11.25">
      <c r="B304" s="31"/>
      <c r="D304" s="137" t="s">
        <v>144</v>
      </c>
      <c r="F304" s="138" t="s">
        <v>1159</v>
      </c>
      <c r="I304" s="139"/>
      <c r="J304" s="139"/>
      <c r="M304" s="31"/>
      <c r="N304" s="140"/>
      <c r="X304" s="52"/>
      <c r="AT304" s="16" t="s">
        <v>144</v>
      </c>
      <c r="AU304" s="16" t="s">
        <v>81</v>
      </c>
    </row>
    <row r="305" spans="2:65" s="1" customFormat="1" ht="11.25">
      <c r="B305" s="31"/>
      <c r="D305" s="141" t="s">
        <v>145</v>
      </c>
      <c r="F305" s="142" t="s">
        <v>1160</v>
      </c>
      <c r="I305" s="139"/>
      <c r="J305" s="139"/>
      <c r="M305" s="31"/>
      <c r="N305" s="140"/>
      <c r="X305" s="52"/>
      <c r="AT305" s="16" t="s">
        <v>145</v>
      </c>
      <c r="AU305" s="16" t="s">
        <v>81</v>
      </c>
    </row>
    <row r="306" spans="2:65" s="1" customFormat="1" ht="24.2" customHeight="1">
      <c r="B306" s="31"/>
      <c r="C306" s="173" t="s">
        <v>904</v>
      </c>
      <c r="D306" s="173" t="s">
        <v>546</v>
      </c>
      <c r="E306" s="174" t="s">
        <v>1161</v>
      </c>
      <c r="F306" s="175" t="s">
        <v>854</v>
      </c>
      <c r="G306" s="176" t="s">
        <v>273</v>
      </c>
      <c r="H306" s="177">
        <v>44</v>
      </c>
      <c r="I306" s="178"/>
      <c r="J306" s="179"/>
      <c r="K306" s="180">
        <f>ROUND(P306*H306,2)</f>
        <v>0</v>
      </c>
      <c r="L306" s="175" t="s">
        <v>142</v>
      </c>
      <c r="M306" s="181"/>
      <c r="N306" s="182" t="s">
        <v>29</v>
      </c>
      <c r="O306" s="131" t="s">
        <v>42</v>
      </c>
      <c r="P306" s="132">
        <f>I306+J306</f>
        <v>0</v>
      </c>
      <c r="Q306" s="132">
        <f>ROUND(I306*H306,2)</f>
        <v>0</v>
      </c>
      <c r="R306" s="132">
        <f>ROUND(J306*H306,2)</f>
        <v>0</v>
      </c>
      <c r="T306" s="133">
        <f>S306*H306</f>
        <v>0</v>
      </c>
      <c r="U306" s="133">
        <v>0</v>
      </c>
      <c r="V306" s="133">
        <f>U306*H306</f>
        <v>0</v>
      </c>
      <c r="W306" s="133">
        <v>0</v>
      </c>
      <c r="X306" s="134">
        <f>W306*H306</f>
        <v>0</v>
      </c>
      <c r="AR306" s="135" t="s">
        <v>250</v>
      </c>
      <c r="AT306" s="135" t="s">
        <v>546</v>
      </c>
      <c r="AU306" s="135" t="s">
        <v>81</v>
      </c>
      <c r="AY306" s="16" t="s">
        <v>134</v>
      </c>
      <c r="BE306" s="136">
        <f>IF(O306="základní",K306,0)</f>
        <v>0</v>
      </c>
      <c r="BF306" s="136">
        <f>IF(O306="snížená",K306,0)</f>
        <v>0</v>
      </c>
      <c r="BG306" s="136">
        <f>IF(O306="zákl. přenesená",K306,0)</f>
        <v>0</v>
      </c>
      <c r="BH306" s="136">
        <f>IF(O306="sníž. přenesená",K306,0)</f>
        <v>0</v>
      </c>
      <c r="BI306" s="136">
        <f>IF(O306="nulová",K306,0)</f>
        <v>0</v>
      </c>
      <c r="BJ306" s="16" t="s">
        <v>81</v>
      </c>
      <c r="BK306" s="136">
        <f>ROUND(P306*H306,2)</f>
        <v>0</v>
      </c>
      <c r="BL306" s="16" t="s">
        <v>250</v>
      </c>
      <c r="BM306" s="135" t="s">
        <v>1162</v>
      </c>
    </row>
    <row r="307" spans="2:65" s="1" customFormat="1" ht="11.25">
      <c r="B307" s="31"/>
      <c r="D307" s="137" t="s">
        <v>144</v>
      </c>
      <c r="F307" s="138" t="s">
        <v>1163</v>
      </c>
      <c r="I307" s="139"/>
      <c r="J307" s="139"/>
      <c r="M307" s="31"/>
      <c r="N307" s="140"/>
      <c r="X307" s="52"/>
      <c r="AT307" s="16" t="s">
        <v>144</v>
      </c>
      <c r="AU307" s="16" t="s">
        <v>81</v>
      </c>
    </row>
    <row r="308" spans="2:65" s="1" customFormat="1" ht="19.5">
      <c r="B308" s="31"/>
      <c r="D308" s="137" t="s">
        <v>147</v>
      </c>
      <c r="F308" s="143" t="s">
        <v>857</v>
      </c>
      <c r="I308" s="139"/>
      <c r="J308" s="139"/>
      <c r="M308" s="31"/>
      <c r="N308" s="140"/>
      <c r="X308" s="52"/>
      <c r="AT308" s="16" t="s">
        <v>147</v>
      </c>
      <c r="AU308" s="16" t="s">
        <v>81</v>
      </c>
    </row>
    <row r="309" spans="2:65" s="11" customFormat="1" ht="11.25">
      <c r="B309" s="144"/>
      <c r="D309" s="137" t="s">
        <v>149</v>
      </c>
      <c r="E309" s="145" t="s">
        <v>29</v>
      </c>
      <c r="F309" s="146" t="s">
        <v>1164</v>
      </c>
      <c r="H309" s="147">
        <v>44</v>
      </c>
      <c r="I309" s="148"/>
      <c r="J309" s="148"/>
      <c r="M309" s="144"/>
      <c r="N309" s="149"/>
      <c r="X309" s="150"/>
      <c r="AT309" s="145" t="s">
        <v>149</v>
      </c>
      <c r="AU309" s="145" t="s">
        <v>81</v>
      </c>
      <c r="AV309" s="11" t="s">
        <v>83</v>
      </c>
      <c r="AW309" s="11" t="s">
        <v>5</v>
      </c>
      <c r="AX309" s="11" t="s">
        <v>81</v>
      </c>
      <c r="AY309" s="145" t="s">
        <v>134</v>
      </c>
    </row>
    <row r="310" spans="2:65" s="1" customFormat="1" ht="24.2" customHeight="1">
      <c r="B310" s="31"/>
      <c r="C310" s="123" t="s">
        <v>906</v>
      </c>
      <c r="D310" s="123" t="s">
        <v>138</v>
      </c>
      <c r="E310" s="124" t="s">
        <v>1165</v>
      </c>
      <c r="F310" s="125" t="s">
        <v>1166</v>
      </c>
      <c r="G310" s="126" t="s">
        <v>546</v>
      </c>
      <c r="H310" s="127">
        <v>27.4</v>
      </c>
      <c r="I310" s="128"/>
      <c r="J310" s="128"/>
      <c r="K310" s="129">
        <f>ROUND(P310*H310,2)</f>
        <v>0</v>
      </c>
      <c r="L310" s="125" t="s">
        <v>142</v>
      </c>
      <c r="M310" s="31"/>
      <c r="N310" s="130" t="s">
        <v>29</v>
      </c>
      <c r="O310" s="131" t="s">
        <v>42</v>
      </c>
      <c r="P310" s="132">
        <f>I310+J310</f>
        <v>0</v>
      </c>
      <c r="Q310" s="132">
        <f>ROUND(I310*H310,2)</f>
        <v>0</v>
      </c>
      <c r="R310" s="132">
        <f>ROUND(J310*H310,2)</f>
        <v>0</v>
      </c>
      <c r="T310" s="133">
        <f>S310*H310</f>
        <v>0</v>
      </c>
      <c r="U310" s="133">
        <v>8.0999999999999996E-4</v>
      </c>
      <c r="V310" s="133">
        <f>U310*H310</f>
        <v>2.2193999999999998E-2</v>
      </c>
      <c r="W310" s="133">
        <v>0</v>
      </c>
      <c r="X310" s="134">
        <f>W310*H310</f>
        <v>0</v>
      </c>
      <c r="AR310" s="135" t="s">
        <v>137</v>
      </c>
      <c r="AT310" s="135" t="s">
        <v>138</v>
      </c>
      <c r="AU310" s="135" t="s">
        <v>81</v>
      </c>
      <c r="AY310" s="16" t="s">
        <v>134</v>
      </c>
      <c r="BE310" s="136">
        <f>IF(O310="základní",K310,0)</f>
        <v>0</v>
      </c>
      <c r="BF310" s="136">
        <f>IF(O310="snížená",K310,0)</f>
        <v>0</v>
      </c>
      <c r="BG310" s="136">
        <f>IF(O310="zákl. přenesená",K310,0)</f>
        <v>0</v>
      </c>
      <c r="BH310" s="136">
        <f>IF(O310="sníž. přenesená",K310,0)</f>
        <v>0</v>
      </c>
      <c r="BI310" s="136">
        <f>IF(O310="nulová",K310,0)</f>
        <v>0</v>
      </c>
      <c r="BJ310" s="16" t="s">
        <v>81</v>
      </c>
      <c r="BK310" s="136">
        <f>ROUND(P310*H310,2)</f>
        <v>0</v>
      </c>
      <c r="BL310" s="16" t="s">
        <v>137</v>
      </c>
      <c r="BM310" s="135" t="s">
        <v>1167</v>
      </c>
    </row>
    <row r="311" spans="2:65" s="1" customFormat="1" ht="11.25">
      <c r="B311" s="31"/>
      <c r="D311" s="137" t="s">
        <v>144</v>
      </c>
      <c r="F311" s="138" t="s">
        <v>1168</v>
      </c>
      <c r="I311" s="139"/>
      <c r="J311" s="139"/>
      <c r="M311" s="31"/>
      <c r="N311" s="140"/>
      <c r="X311" s="52"/>
      <c r="AT311" s="16" t="s">
        <v>144</v>
      </c>
      <c r="AU311" s="16" t="s">
        <v>81</v>
      </c>
    </row>
    <row r="312" spans="2:65" s="1" customFormat="1" ht="11.25">
      <c r="B312" s="31"/>
      <c r="D312" s="141" t="s">
        <v>145</v>
      </c>
      <c r="F312" s="142" t="s">
        <v>1169</v>
      </c>
      <c r="I312" s="139"/>
      <c r="J312" s="139"/>
      <c r="M312" s="31"/>
      <c r="N312" s="140"/>
      <c r="X312" s="52"/>
      <c r="AT312" s="16" t="s">
        <v>145</v>
      </c>
      <c r="AU312" s="16" t="s">
        <v>81</v>
      </c>
    </row>
    <row r="313" spans="2:65" s="1" customFormat="1" ht="19.5">
      <c r="B313" s="31"/>
      <c r="D313" s="137" t="s">
        <v>147</v>
      </c>
      <c r="F313" s="143" t="s">
        <v>1170</v>
      </c>
      <c r="I313" s="139"/>
      <c r="J313" s="139"/>
      <c r="M313" s="31"/>
      <c r="N313" s="140"/>
      <c r="X313" s="52"/>
      <c r="AT313" s="16" t="s">
        <v>147</v>
      </c>
      <c r="AU313" s="16" t="s">
        <v>81</v>
      </c>
    </row>
    <row r="314" spans="2:65" s="11" customFormat="1" ht="11.25">
      <c r="B314" s="144"/>
      <c r="D314" s="137" t="s">
        <v>149</v>
      </c>
      <c r="E314" s="145" t="s">
        <v>29</v>
      </c>
      <c r="F314" s="146" t="s">
        <v>1171</v>
      </c>
      <c r="H314" s="147">
        <v>27.4</v>
      </c>
      <c r="I314" s="148"/>
      <c r="J314" s="148"/>
      <c r="M314" s="144"/>
      <c r="N314" s="149"/>
      <c r="X314" s="150"/>
      <c r="AT314" s="145" t="s">
        <v>149</v>
      </c>
      <c r="AU314" s="145" t="s">
        <v>81</v>
      </c>
      <c r="AV314" s="11" t="s">
        <v>83</v>
      </c>
      <c r="AW314" s="11" t="s">
        <v>5</v>
      </c>
      <c r="AX314" s="11" t="s">
        <v>81</v>
      </c>
      <c r="AY314" s="145" t="s">
        <v>134</v>
      </c>
    </row>
    <row r="315" spans="2:65" s="10" customFormat="1" ht="25.9" customHeight="1">
      <c r="B315" s="112"/>
      <c r="D315" s="113" t="s">
        <v>72</v>
      </c>
      <c r="E315" s="114" t="s">
        <v>137</v>
      </c>
      <c r="F315" s="114" t="s">
        <v>1172</v>
      </c>
      <c r="I315" s="115"/>
      <c r="J315" s="115"/>
      <c r="K315" s="116">
        <f>BK315</f>
        <v>0</v>
      </c>
      <c r="M315" s="112"/>
      <c r="N315" s="117"/>
      <c r="Q315" s="118">
        <f>SUM(Q316:Q362)</f>
        <v>0</v>
      </c>
      <c r="R315" s="118">
        <f>SUM(R316:R362)</f>
        <v>0</v>
      </c>
      <c r="T315" s="119">
        <f>SUM(T316:T362)</f>
        <v>0</v>
      </c>
      <c r="V315" s="119">
        <f>SUM(V316:V362)</f>
        <v>166.93395917999999</v>
      </c>
      <c r="X315" s="120">
        <f>SUM(X316:X362)</f>
        <v>0</v>
      </c>
      <c r="AR315" s="113" t="s">
        <v>137</v>
      </c>
      <c r="AT315" s="121" t="s">
        <v>72</v>
      </c>
      <c r="AU315" s="121" t="s">
        <v>73</v>
      </c>
      <c r="AY315" s="113" t="s">
        <v>134</v>
      </c>
      <c r="BK315" s="122">
        <f>SUM(BK316:BK362)</f>
        <v>0</v>
      </c>
    </row>
    <row r="316" spans="2:65" s="1" customFormat="1" ht="24.2" customHeight="1">
      <c r="B316" s="31"/>
      <c r="C316" s="123" t="s">
        <v>1173</v>
      </c>
      <c r="D316" s="123" t="s">
        <v>138</v>
      </c>
      <c r="E316" s="124" t="s">
        <v>1174</v>
      </c>
      <c r="F316" s="125" t="s">
        <v>1175</v>
      </c>
      <c r="G316" s="126" t="s">
        <v>363</v>
      </c>
      <c r="H316" s="127">
        <v>18.308</v>
      </c>
      <c r="I316" s="128"/>
      <c r="J316" s="128"/>
      <c r="K316" s="129">
        <f>ROUND(P316*H316,2)</f>
        <v>0</v>
      </c>
      <c r="L316" s="125" t="s">
        <v>142</v>
      </c>
      <c r="M316" s="31"/>
      <c r="N316" s="130" t="s">
        <v>29</v>
      </c>
      <c r="O316" s="131" t="s">
        <v>42</v>
      </c>
      <c r="P316" s="132">
        <f>I316+J316</f>
        <v>0</v>
      </c>
      <c r="Q316" s="132">
        <f>ROUND(I316*H316,2)</f>
        <v>0</v>
      </c>
      <c r="R316" s="132">
        <f>ROUND(J316*H316,2)</f>
        <v>0</v>
      </c>
      <c r="T316" s="133">
        <f>S316*H316</f>
        <v>0</v>
      </c>
      <c r="U316" s="133">
        <v>0</v>
      </c>
      <c r="V316" s="133">
        <f>U316*H316</f>
        <v>0</v>
      </c>
      <c r="W316" s="133">
        <v>0</v>
      </c>
      <c r="X316" s="134">
        <f>W316*H316</f>
        <v>0</v>
      </c>
      <c r="AR316" s="135" t="s">
        <v>137</v>
      </c>
      <c r="AT316" s="135" t="s">
        <v>138</v>
      </c>
      <c r="AU316" s="135" t="s">
        <v>81</v>
      </c>
      <c r="AY316" s="16" t="s">
        <v>134</v>
      </c>
      <c r="BE316" s="136">
        <f>IF(O316="základní",K316,0)</f>
        <v>0</v>
      </c>
      <c r="BF316" s="136">
        <f>IF(O316="snížená",K316,0)</f>
        <v>0</v>
      </c>
      <c r="BG316" s="136">
        <f>IF(O316="zákl. přenesená",K316,0)</f>
        <v>0</v>
      </c>
      <c r="BH316" s="136">
        <f>IF(O316="sníž. přenesená",K316,0)</f>
        <v>0</v>
      </c>
      <c r="BI316" s="136">
        <f>IF(O316="nulová",K316,0)</f>
        <v>0</v>
      </c>
      <c r="BJ316" s="16" t="s">
        <v>81</v>
      </c>
      <c r="BK316" s="136">
        <f>ROUND(P316*H316,2)</f>
        <v>0</v>
      </c>
      <c r="BL316" s="16" t="s">
        <v>137</v>
      </c>
      <c r="BM316" s="135" t="s">
        <v>1176</v>
      </c>
    </row>
    <row r="317" spans="2:65" s="1" customFormat="1" ht="11.25">
      <c r="B317" s="31"/>
      <c r="D317" s="137" t="s">
        <v>144</v>
      </c>
      <c r="F317" s="138" t="s">
        <v>1177</v>
      </c>
      <c r="I317" s="139"/>
      <c r="J317" s="139"/>
      <c r="M317" s="31"/>
      <c r="N317" s="140"/>
      <c r="X317" s="52"/>
      <c r="AT317" s="16" t="s">
        <v>144</v>
      </c>
      <c r="AU317" s="16" t="s">
        <v>81</v>
      </c>
    </row>
    <row r="318" spans="2:65" s="1" customFormat="1" ht="11.25">
      <c r="B318" s="31"/>
      <c r="D318" s="141" t="s">
        <v>145</v>
      </c>
      <c r="F318" s="142" t="s">
        <v>1178</v>
      </c>
      <c r="I318" s="139"/>
      <c r="J318" s="139"/>
      <c r="M318" s="31"/>
      <c r="N318" s="140"/>
      <c r="X318" s="52"/>
      <c r="AT318" s="16" t="s">
        <v>145</v>
      </c>
      <c r="AU318" s="16" t="s">
        <v>81</v>
      </c>
    </row>
    <row r="319" spans="2:65" s="11" customFormat="1" ht="11.25">
      <c r="B319" s="144"/>
      <c r="D319" s="137" t="s">
        <v>149</v>
      </c>
      <c r="E319" s="145" t="s">
        <v>29</v>
      </c>
      <c r="F319" s="146" t="s">
        <v>1179</v>
      </c>
      <c r="H319" s="147">
        <v>18.308</v>
      </c>
      <c r="I319" s="148"/>
      <c r="J319" s="148"/>
      <c r="M319" s="144"/>
      <c r="N319" s="149"/>
      <c r="X319" s="150"/>
      <c r="AT319" s="145" t="s">
        <v>149</v>
      </c>
      <c r="AU319" s="145" t="s">
        <v>81</v>
      </c>
      <c r="AV319" s="11" t="s">
        <v>83</v>
      </c>
      <c r="AW319" s="11" t="s">
        <v>5</v>
      </c>
      <c r="AX319" s="11" t="s">
        <v>81</v>
      </c>
      <c r="AY319" s="145" t="s">
        <v>134</v>
      </c>
    </row>
    <row r="320" spans="2:65" s="1" customFormat="1" ht="24.2" customHeight="1">
      <c r="B320" s="31"/>
      <c r="C320" s="123" t="s">
        <v>1180</v>
      </c>
      <c r="D320" s="123" t="s">
        <v>138</v>
      </c>
      <c r="E320" s="124" t="s">
        <v>1181</v>
      </c>
      <c r="F320" s="125" t="s">
        <v>1182</v>
      </c>
      <c r="G320" s="126" t="s">
        <v>273</v>
      </c>
      <c r="H320" s="127">
        <v>43.793999999999997</v>
      </c>
      <c r="I320" s="128"/>
      <c r="J320" s="128"/>
      <c r="K320" s="129">
        <f>ROUND(P320*H320,2)</f>
        <v>0</v>
      </c>
      <c r="L320" s="125" t="s">
        <v>142</v>
      </c>
      <c r="M320" s="31"/>
      <c r="N320" s="130" t="s">
        <v>29</v>
      </c>
      <c r="O320" s="131" t="s">
        <v>42</v>
      </c>
      <c r="P320" s="132">
        <f>I320+J320</f>
        <v>0</v>
      </c>
      <c r="Q320" s="132">
        <f>ROUND(I320*H320,2)</f>
        <v>0</v>
      </c>
      <c r="R320" s="132">
        <f>ROUND(J320*H320,2)</f>
        <v>0</v>
      </c>
      <c r="T320" s="133">
        <f>S320*H320</f>
        <v>0</v>
      </c>
      <c r="U320" s="133">
        <v>1.0710000000000001E-2</v>
      </c>
      <c r="V320" s="133">
        <f>U320*H320</f>
        <v>0.46903373999999998</v>
      </c>
      <c r="W320" s="133">
        <v>0</v>
      </c>
      <c r="X320" s="134">
        <f>W320*H320</f>
        <v>0</v>
      </c>
      <c r="AR320" s="135" t="s">
        <v>137</v>
      </c>
      <c r="AT320" s="135" t="s">
        <v>138</v>
      </c>
      <c r="AU320" s="135" t="s">
        <v>81</v>
      </c>
      <c r="AY320" s="16" t="s">
        <v>134</v>
      </c>
      <c r="BE320" s="136">
        <f>IF(O320="základní",K320,0)</f>
        <v>0</v>
      </c>
      <c r="BF320" s="136">
        <f>IF(O320="snížená",K320,0)</f>
        <v>0</v>
      </c>
      <c r="BG320" s="136">
        <f>IF(O320="zákl. přenesená",K320,0)</f>
        <v>0</v>
      </c>
      <c r="BH320" s="136">
        <f>IF(O320="sníž. přenesená",K320,0)</f>
        <v>0</v>
      </c>
      <c r="BI320" s="136">
        <f>IF(O320="nulová",K320,0)</f>
        <v>0</v>
      </c>
      <c r="BJ320" s="16" t="s">
        <v>81</v>
      </c>
      <c r="BK320" s="136">
        <f>ROUND(P320*H320,2)</f>
        <v>0</v>
      </c>
      <c r="BL320" s="16" t="s">
        <v>137</v>
      </c>
      <c r="BM320" s="135" t="s">
        <v>1183</v>
      </c>
    </row>
    <row r="321" spans="2:65" s="1" customFormat="1" ht="11.25">
      <c r="B321" s="31"/>
      <c r="D321" s="137" t="s">
        <v>144</v>
      </c>
      <c r="F321" s="138" t="s">
        <v>1184</v>
      </c>
      <c r="I321" s="139"/>
      <c r="J321" s="139"/>
      <c r="M321" s="31"/>
      <c r="N321" s="140"/>
      <c r="X321" s="52"/>
      <c r="AT321" s="16" t="s">
        <v>144</v>
      </c>
      <c r="AU321" s="16" t="s">
        <v>81</v>
      </c>
    </row>
    <row r="322" spans="2:65" s="1" customFormat="1" ht="11.25">
      <c r="B322" s="31"/>
      <c r="D322" s="141" t="s">
        <v>145</v>
      </c>
      <c r="F322" s="142" t="s">
        <v>1185</v>
      </c>
      <c r="I322" s="139"/>
      <c r="J322" s="139"/>
      <c r="M322" s="31"/>
      <c r="N322" s="140"/>
      <c r="X322" s="52"/>
      <c r="AT322" s="16" t="s">
        <v>145</v>
      </c>
      <c r="AU322" s="16" t="s">
        <v>81</v>
      </c>
    </row>
    <row r="323" spans="2:65" s="11" customFormat="1" ht="11.25">
      <c r="B323" s="144"/>
      <c r="D323" s="137" t="s">
        <v>149</v>
      </c>
      <c r="E323" s="145" t="s">
        <v>29</v>
      </c>
      <c r="F323" s="146" t="s">
        <v>1186</v>
      </c>
      <c r="H323" s="147">
        <v>43.793999999999997</v>
      </c>
      <c r="I323" s="148"/>
      <c r="J323" s="148"/>
      <c r="M323" s="144"/>
      <c r="N323" s="149"/>
      <c r="X323" s="150"/>
      <c r="AT323" s="145" t="s">
        <v>149</v>
      </c>
      <c r="AU323" s="145" t="s">
        <v>81</v>
      </c>
      <c r="AV323" s="11" t="s">
        <v>83</v>
      </c>
      <c r="AW323" s="11" t="s">
        <v>5</v>
      </c>
      <c r="AX323" s="11" t="s">
        <v>81</v>
      </c>
      <c r="AY323" s="145" t="s">
        <v>134</v>
      </c>
    </row>
    <row r="324" spans="2:65" s="1" customFormat="1" ht="24.2" customHeight="1">
      <c r="B324" s="31"/>
      <c r="C324" s="123" t="s">
        <v>1187</v>
      </c>
      <c r="D324" s="123" t="s">
        <v>138</v>
      </c>
      <c r="E324" s="124" t="s">
        <v>1188</v>
      </c>
      <c r="F324" s="125" t="s">
        <v>1189</v>
      </c>
      <c r="G324" s="126" t="s">
        <v>541</v>
      </c>
      <c r="H324" s="127">
        <v>43.793999999999997</v>
      </c>
      <c r="I324" s="128"/>
      <c r="J324" s="128"/>
      <c r="K324" s="129">
        <f>ROUND(P324*H324,2)</f>
        <v>0</v>
      </c>
      <c r="L324" s="125" t="s">
        <v>142</v>
      </c>
      <c r="M324" s="31"/>
      <c r="N324" s="130" t="s">
        <v>29</v>
      </c>
      <c r="O324" s="131" t="s">
        <v>42</v>
      </c>
      <c r="P324" s="132">
        <f>I324+J324</f>
        <v>0</v>
      </c>
      <c r="Q324" s="132">
        <f>ROUND(I324*H324,2)</f>
        <v>0</v>
      </c>
      <c r="R324" s="132">
        <f>ROUND(J324*H324,2)</f>
        <v>0</v>
      </c>
      <c r="T324" s="133">
        <f>S324*H324</f>
        <v>0</v>
      </c>
      <c r="U324" s="133">
        <v>0</v>
      </c>
      <c r="V324" s="133">
        <f>U324*H324</f>
        <v>0</v>
      </c>
      <c r="W324" s="133">
        <v>0</v>
      </c>
      <c r="X324" s="134">
        <f>W324*H324</f>
        <v>0</v>
      </c>
      <c r="AR324" s="135" t="s">
        <v>137</v>
      </c>
      <c r="AT324" s="135" t="s">
        <v>138</v>
      </c>
      <c r="AU324" s="135" t="s">
        <v>81</v>
      </c>
      <c r="AY324" s="16" t="s">
        <v>134</v>
      </c>
      <c r="BE324" s="136">
        <f>IF(O324="základní",K324,0)</f>
        <v>0</v>
      </c>
      <c r="BF324" s="136">
        <f>IF(O324="snížená",K324,0)</f>
        <v>0</v>
      </c>
      <c r="BG324" s="136">
        <f>IF(O324="zákl. přenesená",K324,0)</f>
        <v>0</v>
      </c>
      <c r="BH324" s="136">
        <f>IF(O324="sníž. přenesená",K324,0)</f>
        <v>0</v>
      </c>
      <c r="BI324" s="136">
        <f>IF(O324="nulová",K324,0)</f>
        <v>0</v>
      </c>
      <c r="BJ324" s="16" t="s">
        <v>81</v>
      </c>
      <c r="BK324" s="136">
        <f>ROUND(P324*H324,2)</f>
        <v>0</v>
      </c>
      <c r="BL324" s="16" t="s">
        <v>137</v>
      </c>
      <c r="BM324" s="135" t="s">
        <v>1190</v>
      </c>
    </row>
    <row r="325" spans="2:65" s="1" customFormat="1" ht="11.25">
      <c r="B325" s="31"/>
      <c r="D325" s="137" t="s">
        <v>144</v>
      </c>
      <c r="F325" s="138" t="s">
        <v>1191</v>
      </c>
      <c r="I325" s="139"/>
      <c r="J325" s="139"/>
      <c r="M325" s="31"/>
      <c r="N325" s="140"/>
      <c r="X325" s="52"/>
      <c r="AT325" s="16" t="s">
        <v>144</v>
      </c>
      <c r="AU325" s="16" t="s">
        <v>81</v>
      </c>
    </row>
    <row r="326" spans="2:65" s="1" customFormat="1" ht="11.25">
      <c r="B326" s="31"/>
      <c r="D326" s="141" t="s">
        <v>145</v>
      </c>
      <c r="F326" s="142" t="s">
        <v>1192</v>
      </c>
      <c r="I326" s="139"/>
      <c r="J326" s="139"/>
      <c r="M326" s="31"/>
      <c r="N326" s="140"/>
      <c r="X326" s="52"/>
      <c r="AT326" s="16" t="s">
        <v>145</v>
      </c>
      <c r="AU326" s="16" t="s">
        <v>81</v>
      </c>
    </row>
    <row r="327" spans="2:65" s="1" customFormat="1" ht="24.2" customHeight="1">
      <c r="B327" s="31"/>
      <c r="C327" s="123" t="s">
        <v>1193</v>
      </c>
      <c r="D327" s="123" t="s">
        <v>138</v>
      </c>
      <c r="E327" s="124" t="s">
        <v>1194</v>
      </c>
      <c r="F327" s="125" t="s">
        <v>1195</v>
      </c>
      <c r="G327" s="126" t="s">
        <v>372</v>
      </c>
      <c r="H327" s="127">
        <v>3.1120000000000001</v>
      </c>
      <c r="I327" s="128"/>
      <c r="J327" s="128"/>
      <c r="K327" s="129">
        <f>ROUND(P327*H327,2)</f>
        <v>0</v>
      </c>
      <c r="L327" s="125" t="s">
        <v>142</v>
      </c>
      <c r="M327" s="31"/>
      <c r="N327" s="130" t="s">
        <v>29</v>
      </c>
      <c r="O327" s="131" t="s">
        <v>42</v>
      </c>
      <c r="P327" s="132">
        <f>I327+J327</f>
        <v>0</v>
      </c>
      <c r="Q327" s="132">
        <f>ROUND(I327*H327,2)</f>
        <v>0</v>
      </c>
      <c r="R327" s="132">
        <f>ROUND(J327*H327,2)</f>
        <v>0</v>
      </c>
      <c r="T327" s="133">
        <f>S327*H327</f>
        <v>0</v>
      </c>
      <c r="U327" s="133">
        <v>1.0492699999999999</v>
      </c>
      <c r="V327" s="133">
        <f>U327*H327</f>
        <v>3.2653282399999997</v>
      </c>
      <c r="W327" s="133">
        <v>0</v>
      </c>
      <c r="X327" s="134">
        <f>W327*H327</f>
        <v>0</v>
      </c>
      <c r="AR327" s="135" t="s">
        <v>137</v>
      </c>
      <c r="AT327" s="135" t="s">
        <v>138</v>
      </c>
      <c r="AU327" s="135" t="s">
        <v>81</v>
      </c>
      <c r="AY327" s="16" t="s">
        <v>134</v>
      </c>
      <c r="BE327" s="136">
        <f>IF(O327="základní",K327,0)</f>
        <v>0</v>
      </c>
      <c r="BF327" s="136">
        <f>IF(O327="snížená",K327,0)</f>
        <v>0</v>
      </c>
      <c r="BG327" s="136">
        <f>IF(O327="zákl. přenesená",K327,0)</f>
        <v>0</v>
      </c>
      <c r="BH327" s="136">
        <f>IF(O327="sníž. přenesená",K327,0)</f>
        <v>0</v>
      </c>
      <c r="BI327" s="136">
        <f>IF(O327="nulová",K327,0)</f>
        <v>0</v>
      </c>
      <c r="BJ327" s="16" t="s">
        <v>81</v>
      </c>
      <c r="BK327" s="136">
        <f>ROUND(P327*H327,2)</f>
        <v>0</v>
      </c>
      <c r="BL327" s="16" t="s">
        <v>137</v>
      </c>
      <c r="BM327" s="135" t="s">
        <v>1196</v>
      </c>
    </row>
    <row r="328" spans="2:65" s="1" customFormat="1" ht="11.25">
      <c r="B328" s="31"/>
      <c r="D328" s="137" t="s">
        <v>144</v>
      </c>
      <c r="F328" s="138" t="s">
        <v>1197</v>
      </c>
      <c r="I328" s="139"/>
      <c r="J328" s="139"/>
      <c r="M328" s="31"/>
      <c r="N328" s="140"/>
      <c r="X328" s="52"/>
      <c r="AT328" s="16" t="s">
        <v>144</v>
      </c>
      <c r="AU328" s="16" t="s">
        <v>81</v>
      </c>
    </row>
    <row r="329" spans="2:65" s="1" customFormat="1" ht="11.25">
      <c r="B329" s="31"/>
      <c r="D329" s="141" t="s">
        <v>145</v>
      </c>
      <c r="F329" s="142" t="s">
        <v>1198</v>
      </c>
      <c r="I329" s="139"/>
      <c r="J329" s="139"/>
      <c r="M329" s="31"/>
      <c r="N329" s="140"/>
      <c r="X329" s="52"/>
      <c r="AT329" s="16" t="s">
        <v>145</v>
      </c>
      <c r="AU329" s="16" t="s">
        <v>81</v>
      </c>
    </row>
    <row r="330" spans="2:65" s="1" customFormat="1" ht="19.5">
      <c r="B330" s="31"/>
      <c r="D330" s="137" t="s">
        <v>147</v>
      </c>
      <c r="F330" s="143" t="s">
        <v>1199</v>
      </c>
      <c r="I330" s="139"/>
      <c r="J330" s="139"/>
      <c r="M330" s="31"/>
      <c r="N330" s="140"/>
      <c r="X330" s="52"/>
      <c r="AT330" s="16" t="s">
        <v>147</v>
      </c>
      <c r="AU330" s="16" t="s">
        <v>81</v>
      </c>
    </row>
    <row r="331" spans="2:65" s="11" customFormat="1" ht="11.25">
      <c r="B331" s="144"/>
      <c r="D331" s="137" t="s">
        <v>149</v>
      </c>
      <c r="F331" s="146" t="s">
        <v>1200</v>
      </c>
      <c r="H331" s="147">
        <v>3.1120000000000001</v>
      </c>
      <c r="I331" s="148"/>
      <c r="J331" s="148"/>
      <c r="M331" s="144"/>
      <c r="N331" s="149"/>
      <c r="X331" s="150"/>
      <c r="AT331" s="145" t="s">
        <v>149</v>
      </c>
      <c r="AU331" s="145" t="s">
        <v>81</v>
      </c>
      <c r="AV331" s="11" t="s">
        <v>83</v>
      </c>
      <c r="AW331" s="11" t="s">
        <v>4</v>
      </c>
      <c r="AX331" s="11" t="s">
        <v>81</v>
      </c>
      <c r="AY331" s="145" t="s">
        <v>134</v>
      </c>
    </row>
    <row r="332" spans="2:65" s="1" customFormat="1" ht="24.2" customHeight="1">
      <c r="B332" s="31"/>
      <c r="C332" s="123" t="s">
        <v>1201</v>
      </c>
      <c r="D332" s="123" t="s">
        <v>138</v>
      </c>
      <c r="E332" s="124" t="s">
        <v>1202</v>
      </c>
      <c r="F332" s="125" t="s">
        <v>1203</v>
      </c>
      <c r="G332" s="126" t="s">
        <v>541</v>
      </c>
      <c r="H332" s="127">
        <v>1.8380000000000001</v>
      </c>
      <c r="I332" s="128"/>
      <c r="J332" s="128"/>
      <c r="K332" s="129">
        <f>ROUND(P332*H332,2)</f>
        <v>0</v>
      </c>
      <c r="L332" s="125" t="s">
        <v>142</v>
      </c>
      <c r="M332" s="31"/>
      <c r="N332" s="130" t="s">
        <v>29</v>
      </c>
      <c r="O332" s="131" t="s">
        <v>42</v>
      </c>
      <c r="P332" s="132">
        <f>I332+J332</f>
        <v>0</v>
      </c>
      <c r="Q332" s="132">
        <f>ROUND(I332*H332,2)</f>
        <v>0</v>
      </c>
      <c r="R332" s="132">
        <f>ROUND(J332*H332,2)</f>
        <v>0</v>
      </c>
      <c r="T332" s="133">
        <f>S332*H332</f>
        <v>0</v>
      </c>
      <c r="U332" s="133">
        <v>5.305E-2</v>
      </c>
      <c r="V332" s="133">
        <f>U332*H332</f>
        <v>9.7505900000000006E-2</v>
      </c>
      <c r="W332" s="133">
        <v>0</v>
      </c>
      <c r="X332" s="134">
        <f>W332*H332</f>
        <v>0</v>
      </c>
      <c r="AR332" s="135" t="s">
        <v>137</v>
      </c>
      <c r="AT332" s="135" t="s">
        <v>138</v>
      </c>
      <c r="AU332" s="135" t="s">
        <v>81</v>
      </c>
      <c r="AY332" s="16" t="s">
        <v>134</v>
      </c>
      <c r="BE332" s="136">
        <f>IF(O332="základní",K332,0)</f>
        <v>0</v>
      </c>
      <c r="BF332" s="136">
        <f>IF(O332="snížená",K332,0)</f>
        <v>0</v>
      </c>
      <c r="BG332" s="136">
        <f>IF(O332="zákl. přenesená",K332,0)</f>
        <v>0</v>
      </c>
      <c r="BH332" s="136">
        <f>IF(O332="sníž. přenesená",K332,0)</f>
        <v>0</v>
      </c>
      <c r="BI332" s="136">
        <f>IF(O332="nulová",K332,0)</f>
        <v>0</v>
      </c>
      <c r="BJ332" s="16" t="s">
        <v>81</v>
      </c>
      <c r="BK332" s="136">
        <f>ROUND(P332*H332,2)</f>
        <v>0</v>
      </c>
      <c r="BL332" s="16" t="s">
        <v>137</v>
      </c>
      <c r="BM332" s="135" t="s">
        <v>1204</v>
      </c>
    </row>
    <row r="333" spans="2:65" s="1" customFormat="1" ht="11.25">
      <c r="B333" s="31"/>
      <c r="D333" s="137" t="s">
        <v>144</v>
      </c>
      <c r="F333" s="138" t="s">
        <v>1205</v>
      </c>
      <c r="I333" s="139"/>
      <c r="J333" s="139"/>
      <c r="M333" s="31"/>
      <c r="N333" s="140"/>
      <c r="X333" s="52"/>
      <c r="AT333" s="16" t="s">
        <v>144</v>
      </c>
      <c r="AU333" s="16" t="s">
        <v>81</v>
      </c>
    </row>
    <row r="334" spans="2:65" s="1" customFormat="1" ht="11.25">
      <c r="B334" s="31"/>
      <c r="D334" s="141" t="s">
        <v>145</v>
      </c>
      <c r="F334" s="142" t="s">
        <v>1206</v>
      </c>
      <c r="I334" s="139"/>
      <c r="J334" s="139"/>
      <c r="M334" s="31"/>
      <c r="N334" s="140"/>
      <c r="X334" s="52"/>
      <c r="AT334" s="16" t="s">
        <v>145</v>
      </c>
      <c r="AU334" s="16" t="s">
        <v>81</v>
      </c>
    </row>
    <row r="335" spans="2:65" s="13" customFormat="1" ht="11.25">
      <c r="B335" s="160"/>
      <c r="D335" s="137" t="s">
        <v>149</v>
      </c>
      <c r="E335" s="161" t="s">
        <v>29</v>
      </c>
      <c r="F335" s="162" t="s">
        <v>1207</v>
      </c>
      <c r="H335" s="161" t="s">
        <v>29</v>
      </c>
      <c r="I335" s="163"/>
      <c r="J335" s="163"/>
      <c r="M335" s="160"/>
      <c r="N335" s="164"/>
      <c r="X335" s="165"/>
      <c r="AT335" s="161" t="s">
        <v>149</v>
      </c>
      <c r="AU335" s="161" t="s">
        <v>81</v>
      </c>
      <c r="AV335" s="13" t="s">
        <v>81</v>
      </c>
      <c r="AW335" s="13" t="s">
        <v>5</v>
      </c>
      <c r="AX335" s="13" t="s">
        <v>73</v>
      </c>
      <c r="AY335" s="161" t="s">
        <v>134</v>
      </c>
    </row>
    <row r="336" spans="2:65" s="11" customFormat="1" ht="11.25">
      <c r="B336" s="144"/>
      <c r="D336" s="137" t="s">
        <v>149</v>
      </c>
      <c r="E336" s="145" t="s">
        <v>29</v>
      </c>
      <c r="F336" s="146" t="s">
        <v>1208</v>
      </c>
      <c r="H336" s="147">
        <v>1.2749999999999999</v>
      </c>
      <c r="I336" s="148"/>
      <c r="J336" s="148"/>
      <c r="M336" s="144"/>
      <c r="N336" s="149"/>
      <c r="X336" s="150"/>
      <c r="AT336" s="145" t="s">
        <v>149</v>
      </c>
      <c r="AU336" s="145" t="s">
        <v>81</v>
      </c>
      <c r="AV336" s="11" t="s">
        <v>83</v>
      </c>
      <c r="AW336" s="11" t="s">
        <v>5</v>
      </c>
      <c r="AX336" s="11" t="s">
        <v>73</v>
      </c>
      <c r="AY336" s="145" t="s">
        <v>134</v>
      </c>
    </row>
    <row r="337" spans="2:65" s="11" customFormat="1" ht="11.25">
      <c r="B337" s="144"/>
      <c r="D337" s="137" t="s">
        <v>149</v>
      </c>
      <c r="E337" s="145" t="s">
        <v>29</v>
      </c>
      <c r="F337" s="146" t="s">
        <v>1209</v>
      </c>
      <c r="H337" s="147">
        <v>0.56299999999999994</v>
      </c>
      <c r="I337" s="148"/>
      <c r="J337" s="148"/>
      <c r="M337" s="144"/>
      <c r="N337" s="149"/>
      <c r="X337" s="150"/>
      <c r="AT337" s="145" t="s">
        <v>149</v>
      </c>
      <c r="AU337" s="145" t="s">
        <v>81</v>
      </c>
      <c r="AV337" s="11" t="s">
        <v>83</v>
      </c>
      <c r="AW337" s="11" t="s">
        <v>5</v>
      </c>
      <c r="AX337" s="11" t="s">
        <v>73</v>
      </c>
      <c r="AY337" s="145" t="s">
        <v>134</v>
      </c>
    </row>
    <row r="338" spans="2:65" s="14" customFormat="1" ht="11.25">
      <c r="B338" s="166"/>
      <c r="D338" s="137" t="s">
        <v>149</v>
      </c>
      <c r="E338" s="167" t="s">
        <v>29</v>
      </c>
      <c r="F338" s="168" t="s">
        <v>302</v>
      </c>
      <c r="H338" s="169">
        <v>1.8380000000000001</v>
      </c>
      <c r="I338" s="170"/>
      <c r="J338" s="170"/>
      <c r="M338" s="166"/>
      <c r="N338" s="171"/>
      <c r="X338" s="172"/>
      <c r="AT338" s="167" t="s">
        <v>149</v>
      </c>
      <c r="AU338" s="167" t="s">
        <v>81</v>
      </c>
      <c r="AV338" s="14" t="s">
        <v>137</v>
      </c>
      <c r="AW338" s="14" t="s">
        <v>5</v>
      </c>
      <c r="AX338" s="14" t="s">
        <v>81</v>
      </c>
      <c r="AY338" s="167" t="s">
        <v>134</v>
      </c>
    </row>
    <row r="339" spans="2:65" s="1" customFormat="1" ht="24.2" customHeight="1">
      <c r="B339" s="31"/>
      <c r="C339" s="123" t="s">
        <v>1210</v>
      </c>
      <c r="D339" s="123" t="s">
        <v>138</v>
      </c>
      <c r="E339" s="124" t="s">
        <v>1211</v>
      </c>
      <c r="F339" s="125" t="s">
        <v>1212</v>
      </c>
      <c r="G339" s="126" t="s">
        <v>541</v>
      </c>
      <c r="H339" s="127">
        <v>1.8380000000000001</v>
      </c>
      <c r="I339" s="128"/>
      <c r="J339" s="128"/>
      <c r="K339" s="129">
        <f>ROUND(P339*H339,2)</f>
        <v>0</v>
      </c>
      <c r="L339" s="125" t="s">
        <v>142</v>
      </c>
      <c r="M339" s="31"/>
      <c r="N339" s="130" t="s">
        <v>29</v>
      </c>
      <c r="O339" s="131" t="s">
        <v>42</v>
      </c>
      <c r="P339" s="132">
        <f>I339+J339</f>
        <v>0</v>
      </c>
      <c r="Q339" s="132">
        <f>ROUND(I339*H339,2)</f>
        <v>0</v>
      </c>
      <c r="R339" s="132">
        <f>ROUND(J339*H339,2)</f>
        <v>0</v>
      </c>
      <c r="T339" s="133">
        <f>S339*H339</f>
        <v>0</v>
      </c>
      <c r="U339" s="133">
        <v>5.305E-2</v>
      </c>
      <c r="V339" s="133">
        <f>U339*H339</f>
        <v>9.7505900000000006E-2</v>
      </c>
      <c r="W339" s="133">
        <v>0</v>
      </c>
      <c r="X339" s="134">
        <f>W339*H339</f>
        <v>0</v>
      </c>
      <c r="AR339" s="135" t="s">
        <v>137</v>
      </c>
      <c r="AT339" s="135" t="s">
        <v>138</v>
      </c>
      <c r="AU339" s="135" t="s">
        <v>81</v>
      </c>
      <c r="AY339" s="16" t="s">
        <v>134</v>
      </c>
      <c r="BE339" s="136">
        <f>IF(O339="základní",K339,0)</f>
        <v>0</v>
      </c>
      <c r="BF339" s="136">
        <f>IF(O339="snížená",K339,0)</f>
        <v>0</v>
      </c>
      <c r="BG339" s="136">
        <f>IF(O339="zákl. přenesená",K339,0)</f>
        <v>0</v>
      </c>
      <c r="BH339" s="136">
        <f>IF(O339="sníž. přenesená",K339,0)</f>
        <v>0</v>
      </c>
      <c r="BI339" s="136">
        <f>IF(O339="nulová",K339,0)</f>
        <v>0</v>
      </c>
      <c r="BJ339" s="16" t="s">
        <v>81</v>
      </c>
      <c r="BK339" s="136">
        <f>ROUND(P339*H339,2)</f>
        <v>0</v>
      </c>
      <c r="BL339" s="16" t="s">
        <v>137</v>
      </c>
      <c r="BM339" s="135" t="s">
        <v>1213</v>
      </c>
    </row>
    <row r="340" spans="2:65" s="1" customFormat="1" ht="11.25">
      <c r="B340" s="31"/>
      <c r="D340" s="137" t="s">
        <v>144</v>
      </c>
      <c r="F340" s="138" t="s">
        <v>1214</v>
      </c>
      <c r="I340" s="139"/>
      <c r="J340" s="139"/>
      <c r="M340" s="31"/>
      <c r="N340" s="140"/>
      <c r="X340" s="52"/>
      <c r="AT340" s="16" t="s">
        <v>144</v>
      </c>
      <c r="AU340" s="16" t="s">
        <v>81</v>
      </c>
    </row>
    <row r="341" spans="2:65" s="1" customFormat="1" ht="11.25">
      <c r="B341" s="31"/>
      <c r="D341" s="141" t="s">
        <v>145</v>
      </c>
      <c r="F341" s="142" t="s">
        <v>1215</v>
      </c>
      <c r="I341" s="139"/>
      <c r="J341" s="139"/>
      <c r="M341" s="31"/>
      <c r="N341" s="140"/>
      <c r="X341" s="52"/>
      <c r="AT341" s="16" t="s">
        <v>145</v>
      </c>
      <c r="AU341" s="16" t="s">
        <v>81</v>
      </c>
    </row>
    <row r="342" spans="2:65" s="1" customFormat="1" ht="24.2" customHeight="1">
      <c r="B342" s="31"/>
      <c r="C342" s="123" t="s">
        <v>1216</v>
      </c>
      <c r="D342" s="123" t="s">
        <v>138</v>
      </c>
      <c r="E342" s="124" t="s">
        <v>1217</v>
      </c>
      <c r="F342" s="125" t="s">
        <v>1218</v>
      </c>
      <c r="G342" s="126" t="s">
        <v>363</v>
      </c>
      <c r="H342" s="127">
        <v>1.68</v>
      </c>
      <c r="I342" s="128"/>
      <c r="J342" s="128"/>
      <c r="K342" s="129">
        <f>ROUND(P342*H342,2)</f>
        <v>0</v>
      </c>
      <c r="L342" s="125" t="s">
        <v>142</v>
      </c>
      <c r="M342" s="31"/>
      <c r="N342" s="130" t="s">
        <v>29</v>
      </c>
      <c r="O342" s="131" t="s">
        <v>42</v>
      </c>
      <c r="P342" s="132">
        <f>I342+J342</f>
        <v>0</v>
      </c>
      <c r="Q342" s="132">
        <f>ROUND(I342*H342,2)</f>
        <v>0</v>
      </c>
      <c r="R342" s="132">
        <f>ROUND(J342*H342,2)</f>
        <v>0</v>
      </c>
      <c r="T342" s="133">
        <f>S342*H342</f>
        <v>0</v>
      </c>
      <c r="U342" s="133">
        <v>0</v>
      </c>
      <c r="V342" s="133">
        <f>U342*H342</f>
        <v>0</v>
      </c>
      <c r="W342" s="133">
        <v>0</v>
      </c>
      <c r="X342" s="134">
        <f>W342*H342</f>
        <v>0</v>
      </c>
      <c r="AR342" s="135" t="s">
        <v>137</v>
      </c>
      <c r="AT342" s="135" t="s">
        <v>138</v>
      </c>
      <c r="AU342" s="135" t="s">
        <v>81</v>
      </c>
      <c r="AY342" s="16" t="s">
        <v>134</v>
      </c>
      <c r="BE342" s="136">
        <f>IF(O342="základní",K342,0)</f>
        <v>0</v>
      </c>
      <c r="BF342" s="136">
        <f>IF(O342="snížená",K342,0)</f>
        <v>0</v>
      </c>
      <c r="BG342" s="136">
        <f>IF(O342="zákl. přenesená",K342,0)</f>
        <v>0</v>
      </c>
      <c r="BH342" s="136">
        <f>IF(O342="sníž. přenesená",K342,0)</f>
        <v>0</v>
      </c>
      <c r="BI342" s="136">
        <f>IF(O342="nulová",K342,0)</f>
        <v>0</v>
      </c>
      <c r="BJ342" s="16" t="s">
        <v>81</v>
      </c>
      <c r="BK342" s="136">
        <f>ROUND(P342*H342,2)</f>
        <v>0</v>
      </c>
      <c r="BL342" s="16" t="s">
        <v>137</v>
      </c>
      <c r="BM342" s="135" t="s">
        <v>1219</v>
      </c>
    </row>
    <row r="343" spans="2:65" s="1" customFormat="1" ht="11.25">
      <c r="B343" s="31"/>
      <c r="D343" s="137" t="s">
        <v>144</v>
      </c>
      <c r="F343" s="138" t="s">
        <v>1220</v>
      </c>
      <c r="I343" s="139"/>
      <c r="J343" s="139"/>
      <c r="M343" s="31"/>
      <c r="N343" s="140"/>
      <c r="X343" s="52"/>
      <c r="AT343" s="16" t="s">
        <v>144</v>
      </c>
      <c r="AU343" s="16" t="s">
        <v>81</v>
      </c>
    </row>
    <row r="344" spans="2:65" s="1" customFormat="1" ht="11.25">
      <c r="B344" s="31"/>
      <c r="D344" s="141" t="s">
        <v>145</v>
      </c>
      <c r="F344" s="142" t="s">
        <v>1221</v>
      </c>
      <c r="I344" s="139"/>
      <c r="J344" s="139"/>
      <c r="M344" s="31"/>
      <c r="N344" s="140"/>
      <c r="X344" s="52"/>
      <c r="AT344" s="16" t="s">
        <v>145</v>
      </c>
      <c r="AU344" s="16" t="s">
        <v>81</v>
      </c>
    </row>
    <row r="345" spans="2:65" s="11" customFormat="1" ht="11.25">
      <c r="B345" s="144"/>
      <c r="D345" s="137" t="s">
        <v>149</v>
      </c>
      <c r="E345" s="145" t="s">
        <v>29</v>
      </c>
      <c r="F345" s="146" t="s">
        <v>1222</v>
      </c>
      <c r="H345" s="147">
        <v>1.68</v>
      </c>
      <c r="I345" s="148"/>
      <c r="J345" s="148"/>
      <c r="M345" s="144"/>
      <c r="N345" s="149"/>
      <c r="X345" s="150"/>
      <c r="AT345" s="145" t="s">
        <v>149</v>
      </c>
      <c r="AU345" s="145" t="s">
        <v>81</v>
      </c>
      <c r="AV345" s="11" t="s">
        <v>83</v>
      </c>
      <c r="AW345" s="11" t="s">
        <v>5</v>
      </c>
      <c r="AX345" s="11" t="s">
        <v>81</v>
      </c>
      <c r="AY345" s="145" t="s">
        <v>134</v>
      </c>
    </row>
    <row r="346" spans="2:65" s="1" customFormat="1" ht="24.2" customHeight="1">
      <c r="B346" s="31"/>
      <c r="C346" s="123" t="s">
        <v>1223</v>
      </c>
      <c r="D346" s="123" t="s">
        <v>138</v>
      </c>
      <c r="E346" s="124" t="s">
        <v>1224</v>
      </c>
      <c r="F346" s="125" t="s">
        <v>1225</v>
      </c>
      <c r="G346" s="126" t="s">
        <v>293</v>
      </c>
      <c r="H346" s="127">
        <v>5.04</v>
      </c>
      <c r="I346" s="128"/>
      <c r="J346" s="128"/>
      <c r="K346" s="129">
        <f>ROUND(P346*H346,2)</f>
        <v>0</v>
      </c>
      <c r="L346" s="125" t="s">
        <v>142</v>
      </c>
      <c r="M346" s="31"/>
      <c r="N346" s="130" t="s">
        <v>29</v>
      </c>
      <c r="O346" s="131" t="s">
        <v>42</v>
      </c>
      <c r="P346" s="132">
        <f>I346+J346</f>
        <v>0</v>
      </c>
      <c r="Q346" s="132">
        <f>ROUND(I346*H346,2)</f>
        <v>0</v>
      </c>
      <c r="R346" s="132">
        <f>ROUND(J346*H346,2)</f>
        <v>0</v>
      </c>
      <c r="T346" s="133">
        <f>S346*H346</f>
        <v>0</v>
      </c>
      <c r="U346" s="133">
        <v>2.4300000000000002</v>
      </c>
      <c r="V346" s="133">
        <f>U346*H346</f>
        <v>12.247200000000001</v>
      </c>
      <c r="W346" s="133">
        <v>0</v>
      </c>
      <c r="X346" s="134">
        <f>W346*H346</f>
        <v>0</v>
      </c>
      <c r="AR346" s="135" t="s">
        <v>250</v>
      </c>
      <c r="AT346" s="135" t="s">
        <v>138</v>
      </c>
      <c r="AU346" s="135" t="s">
        <v>81</v>
      </c>
      <c r="AY346" s="16" t="s">
        <v>134</v>
      </c>
      <c r="BE346" s="136">
        <f>IF(O346="základní",K346,0)</f>
        <v>0</v>
      </c>
      <c r="BF346" s="136">
        <f>IF(O346="snížená",K346,0)</f>
        <v>0</v>
      </c>
      <c r="BG346" s="136">
        <f>IF(O346="zákl. přenesená",K346,0)</f>
        <v>0</v>
      </c>
      <c r="BH346" s="136">
        <f>IF(O346="sníž. přenesená",K346,0)</f>
        <v>0</v>
      </c>
      <c r="BI346" s="136">
        <f>IF(O346="nulová",K346,0)</f>
        <v>0</v>
      </c>
      <c r="BJ346" s="16" t="s">
        <v>81</v>
      </c>
      <c r="BK346" s="136">
        <f>ROUND(P346*H346,2)</f>
        <v>0</v>
      </c>
      <c r="BL346" s="16" t="s">
        <v>250</v>
      </c>
      <c r="BM346" s="135" t="s">
        <v>1226</v>
      </c>
    </row>
    <row r="347" spans="2:65" s="1" customFormat="1" ht="11.25">
      <c r="B347" s="31"/>
      <c r="D347" s="137" t="s">
        <v>144</v>
      </c>
      <c r="F347" s="138" t="s">
        <v>1225</v>
      </c>
      <c r="I347" s="139"/>
      <c r="J347" s="139"/>
      <c r="M347" s="31"/>
      <c r="N347" s="140"/>
      <c r="X347" s="52"/>
      <c r="AT347" s="16" t="s">
        <v>144</v>
      </c>
      <c r="AU347" s="16" t="s">
        <v>81</v>
      </c>
    </row>
    <row r="348" spans="2:65" s="1" customFormat="1" ht="11.25">
      <c r="B348" s="31"/>
      <c r="D348" s="141" t="s">
        <v>145</v>
      </c>
      <c r="F348" s="142" t="s">
        <v>1227</v>
      </c>
      <c r="I348" s="139"/>
      <c r="J348" s="139"/>
      <c r="M348" s="31"/>
      <c r="N348" s="140"/>
      <c r="X348" s="52"/>
      <c r="AT348" s="16" t="s">
        <v>145</v>
      </c>
      <c r="AU348" s="16" t="s">
        <v>81</v>
      </c>
    </row>
    <row r="349" spans="2:65" s="1" customFormat="1" ht="19.5">
      <c r="B349" s="31"/>
      <c r="D349" s="137" t="s">
        <v>147</v>
      </c>
      <c r="F349" s="143" t="s">
        <v>1228</v>
      </c>
      <c r="I349" s="139"/>
      <c r="J349" s="139"/>
      <c r="M349" s="31"/>
      <c r="N349" s="140"/>
      <c r="X349" s="52"/>
      <c r="AT349" s="16" t="s">
        <v>147</v>
      </c>
      <c r="AU349" s="16" t="s">
        <v>81</v>
      </c>
    </row>
    <row r="350" spans="2:65" s="11" customFormat="1" ht="11.25">
      <c r="B350" s="144"/>
      <c r="D350" s="137" t="s">
        <v>149</v>
      </c>
      <c r="E350" s="145" t="s">
        <v>29</v>
      </c>
      <c r="F350" s="146" t="s">
        <v>1229</v>
      </c>
      <c r="H350" s="147">
        <v>5.04</v>
      </c>
      <c r="I350" s="148"/>
      <c r="J350" s="148"/>
      <c r="M350" s="144"/>
      <c r="N350" s="149"/>
      <c r="X350" s="150"/>
      <c r="AT350" s="145" t="s">
        <v>149</v>
      </c>
      <c r="AU350" s="145" t="s">
        <v>81</v>
      </c>
      <c r="AV350" s="11" t="s">
        <v>83</v>
      </c>
      <c r="AW350" s="11" t="s">
        <v>5</v>
      </c>
      <c r="AX350" s="11" t="s">
        <v>81</v>
      </c>
      <c r="AY350" s="145" t="s">
        <v>134</v>
      </c>
    </row>
    <row r="351" spans="2:65" s="1" customFormat="1" ht="24.2" customHeight="1">
      <c r="B351" s="31"/>
      <c r="C351" s="123" t="s">
        <v>1230</v>
      </c>
      <c r="D351" s="123" t="s">
        <v>138</v>
      </c>
      <c r="E351" s="124" t="s">
        <v>1231</v>
      </c>
      <c r="F351" s="125" t="s">
        <v>1232</v>
      </c>
      <c r="G351" s="126" t="s">
        <v>293</v>
      </c>
      <c r="H351" s="127">
        <v>42.802</v>
      </c>
      <c r="I351" s="128"/>
      <c r="J351" s="128"/>
      <c r="K351" s="129">
        <f>ROUND(P351*H351,2)</f>
        <v>0</v>
      </c>
      <c r="L351" s="125" t="s">
        <v>142</v>
      </c>
      <c r="M351" s="31"/>
      <c r="N351" s="130" t="s">
        <v>29</v>
      </c>
      <c r="O351" s="131" t="s">
        <v>42</v>
      </c>
      <c r="P351" s="132">
        <f>I351+J351</f>
        <v>0</v>
      </c>
      <c r="Q351" s="132">
        <f>ROUND(I351*H351,2)</f>
        <v>0</v>
      </c>
      <c r="R351" s="132">
        <f>ROUND(J351*H351,2)</f>
        <v>0</v>
      </c>
      <c r="T351" s="133">
        <f>S351*H351</f>
        <v>0</v>
      </c>
      <c r="U351" s="133">
        <v>2.2654999999999998</v>
      </c>
      <c r="V351" s="133">
        <f>U351*H351</f>
        <v>96.967930999999993</v>
      </c>
      <c r="W351" s="133">
        <v>0</v>
      </c>
      <c r="X351" s="134">
        <f>W351*H351</f>
        <v>0</v>
      </c>
      <c r="AR351" s="135" t="s">
        <v>250</v>
      </c>
      <c r="AT351" s="135" t="s">
        <v>138</v>
      </c>
      <c r="AU351" s="135" t="s">
        <v>81</v>
      </c>
      <c r="AY351" s="16" t="s">
        <v>134</v>
      </c>
      <c r="BE351" s="136">
        <f>IF(O351="základní",K351,0)</f>
        <v>0</v>
      </c>
      <c r="BF351" s="136">
        <f>IF(O351="snížená",K351,0)</f>
        <v>0</v>
      </c>
      <c r="BG351" s="136">
        <f>IF(O351="zákl. přenesená",K351,0)</f>
        <v>0</v>
      </c>
      <c r="BH351" s="136">
        <f>IF(O351="sníž. přenesená",K351,0)</f>
        <v>0</v>
      </c>
      <c r="BI351" s="136">
        <f>IF(O351="nulová",K351,0)</f>
        <v>0</v>
      </c>
      <c r="BJ351" s="16" t="s">
        <v>81</v>
      </c>
      <c r="BK351" s="136">
        <f>ROUND(P351*H351,2)</f>
        <v>0</v>
      </c>
      <c r="BL351" s="16" t="s">
        <v>250</v>
      </c>
      <c r="BM351" s="135" t="s">
        <v>1233</v>
      </c>
    </row>
    <row r="352" spans="2:65" s="1" customFormat="1" ht="19.5">
      <c r="B352" s="31"/>
      <c r="D352" s="137" t="s">
        <v>144</v>
      </c>
      <c r="F352" s="138" t="s">
        <v>1234</v>
      </c>
      <c r="I352" s="139"/>
      <c r="J352" s="139"/>
      <c r="M352" s="31"/>
      <c r="N352" s="140"/>
      <c r="X352" s="52"/>
      <c r="AT352" s="16" t="s">
        <v>144</v>
      </c>
      <c r="AU352" s="16" t="s">
        <v>81</v>
      </c>
    </row>
    <row r="353" spans="2:65" s="1" customFormat="1" ht="11.25">
      <c r="B353" s="31"/>
      <c r="D353" s="141" t="s">
        <v>145</v>
      </c>
      <c r="F353" s="142" t="s">
        <v>1235</v>
      </c>
      <c r="I353" s="139"/>
      <c r="J353" s="139"/>
      <c r="M353" s="31"/>
      <c r="N353" s="140"/>
      <c r="X353" s="52"/>
      <c r="AT353" s="16" t="s">
        <v>145</v>
      </c>
      <c r="AU353" s="16" t="s">
        <v>81</v>
      </c>
    </row>
    <row r="354" spans="2:65" s="11" customFormat="1" ht="11.25">
      <c r="B354" s="144"/>
      <c r="D354" s="137" t="s">
        <v>149</v>
      </c>
      <c r="E354" s="145" t="s">
        <v>29</v>
      </c>
      <c r="F354" s="146" t="s">
        <v>1236</v>
      </c>
      <c r="H354" s="147">
        <v>42.802</v>
      </c>
      <c r="I354" s="148"/>
      <c r="J354" s="148"/>
      <c r="M354" s="144"/>
      <c r="N354" s="149"/>
      <c r="X354" s="150"/>
      <c r="AT354" s="145" t="s">
        <v>149</v>
      </c>
      <c r="AU354" s="145" t="s">
        <v>81</v>
      </c>
      <c r="AV354" s="11" t="s">
        <v>83</v>
      </c>
      <c r="AW354" s="11" t="s">
        <v>5</v>
      </c>
      <c r="AX354" s="11" t="s">
        <v>81</v>
      </c>
      <c r="AY354" s="145" t="s">
        <v>134</v>
      </c>
    </row>
    <row r="355" spans="2:65" s="1" customFormat="1" ht="24">
      <c r="B355" s="31"/>
      <c r="C355" s="123" t="s">
        <v>1237</v>
      </c>
      <c r="D355" s="123" t="s">
        <v>138</v>
      </c>
      <c r="E355" s="124" t="s">
        <v>1238</v>
      </c>
      <c r="F355" s="125" t="s">
        <v>1239</v>
      </c>
      <c r="G355" s="126" t="s">
        <v>273</v>
      </c>
      <c r="H355" s="127">
        <v>52.161999999999999</v>
      </c>
      <c r="I355" s="128"/>
      <c r="J355" s="128"/>
      <c r="K355" s="129">
        <f>ROUND(P355*H355,2)</f>
        <v>0</v>
      </c>
      <c r="L355" s="125" t="s">
        <v>142</v>
      </c>
      <c r="M355" s="31"/>
      <c r="N355" s="130" t="s">
        <v>29</v>
      </c>
      <c r="O355" s="131" t="s">
        <v>42</v>
      </c>
      <c r="P355" s="132">
        <f>I355+J355</f>
        <v>0</v>
      </c>
      <c r="Q355" s="132">
        <f>ROUND(I355*H355,2)</f>
        <v>0</v>
      </c>
      <c r="R355" s="132">
        <f>ROUND(J355*H355,2)</f>
        <v>0</v>
      </c>
      <c r="T355" s="133">
        <f>S355*H355</f>
        <v>0</v>
      </c>
      <c r="U355" s="133">
        <v>1.0311999999999999</v>
      </c>
      <c r="V355" s="133">
        <f>U355*H355</f>
        <v>53.789454399999997</v>
      </c>
      <c r="W355" s="133">
        <v>0</v>
      </c>
      <c r="X355" s="134">
        <f>W355*H355</f>
        <v>0</v>
      </c>
      <c r="AR355" s="135" t="s">
        <v>250</v>
      </c>
      <c r="AT355" s="135" t="s">
        <v>138</v>
      </c>
      <c r="AU355" s="135" t="s">
        <v>81</v>
      </c>
      <c r="AY355" s="16" t="s">
        <v>134</v>
      </c>
      <c r="BE355" s="136">
        <f>IF(O355="základní",K355,0)</f>
        <v>0</v>
      </c>
      <c r="BF355" s="136">
        <f>IF(O355="snížená",K355,0)</f>
        <v>0</v>
      </c>
      <c r="BG355" s="136">
        <f>IF(O355="zákl. přenesená",K355,0)</f>
        <v>0</v>
      </c>
      <c r="BH355" s="136">
        <f>IF(O355="sníž. přenesená",K355,0)</f>
        <v>0</v>
      </c>
      <c r="BI355" s="136">
        <f>IF(O355="nulová",K355,0)</f>
        <v>0</v>
      </c>
      <c r="BJ355" s="16" t="s">
        <v>81</v>
      </c>
      <c r="BK355" s="136">
        <f>ROUND(P355*H355,2)</f>
        <v>0</v>
      </c>
      <c r="BL355" s="16" t="s">
        <v>250</v>
      </c>
      <c r="BM355" s="135" t="s">
        <v>1240</v>
      </c>
    </row>
    <row r="356" spans="2:65" s="1" customFormat="1" ht="19.5">
      <c r="B356" s="31"/>
      <c r="D356" s="137" t="s">
        <v>144</v>
      </c>
      <c r="F356" s="138" t="s">
        <v>1241</v>
      </c>
      <c r="I356" s="139"/>
      <c r="J356" s="139"/>
      <c r="M356" s="31"/>
      <c r="N356" s="140"/>
      <c r="X356" s="52"/>
      <c r="AT356" s="16" t="s">
        <v>144</v>
      </c>
      <c r="AU356" s="16" t="s">
        <v>81</v>
      </c>
    </row>
    <row r="357" spans="2:65" s="1" customFormat="1" ht="11.25">
      <c r="B357" s="31"/>
      <c r="D357" s="141" t="s">
        <v>145</v>
      </c>
      <c r="F357" s="142" t="s">
        <v>1242</v>
      </c>
      <c r="I357" s="139"/>
      <c r="J357" s="139"/>
      <c r="M357" s="31"/>
      <c r="N357" s="140"/>
      <c r="X357" s="52"/>
      <c r="AT357" s="16" t="s">
        <v>145</v>
      </c>
      <c r="AU357" s="16" t="s">
        <v>81</v>
      </c>
    </row>
    <row r="358" spans="2:65" s="1" customFormat="1" ht="19.5">
      <c r="B358" s="31"/>
      <c r="D358" s="137" t="s">
        <v>147</v>
      </c>
      <c r="F358" s="143" t="s">
        <v>1243</v>
      </c>
      <c r="I358" s="139"/>
      <c r="J358" s="139"/>
      <c r="M358" s="31"/>
      <c r="N358" s="140"/>
      <c r="X358" s="52"/>
      <c r="AT358" s="16" t="s">
        <v>147</v>
      </c>
      <c r="AU358" s="16" t="s">
        <v>81</v>
      </c>
    </row>
    <row r="359" spans="2:65" s="11" customFormat="1" ht="11.25">
      <c r="B359" s="144"/>
      <c r="D359" s="137" t="s">
        <v>149</v>
      </c>
      <c r="E359" s="145" t="s">
        <v>29</v>
      </c>
      <c r="F359" s="146" t="s">
        <v>1244</v>
      </c>
      <c r="H359" s="147">
        <v>7.056</v>
      </c>
      <c r="I359" s="148"/>
      <c r="J359" s="148"/>
      <c r="M359" s="144"/>
      <c r="N359" s="149"/>
      <c r="X359" s="150"/>
      <c r="AT359" s="145" t="s">
        <v>149</v>
      </c>
      <c r="AU359" s="145" t="s">
        <v>81</v>
      </c>
      <c r="AV359" s="11" t="s">
        <v>83</v>
      </c>
      <c r="AW359" s="11" t="s">
        <v>5</v>
      </c>
      <c r="AX359" s="11" t="s">
        <v>73</v>
      </c>
      <c r="AY359" s="145" t="s">
        <v>134</v>
      </c>
    </row>
    <row r="360" spans="2:65" s="11" customFormat="1" ht="11.25">
      <c r="B360" s="144"/>
      <c r="D360" s="137" t="s">
        <v>149</v>
      </c>
      <c r="E360" s="145" t="s">
        <v>29</v>
      </c>
      <c r="F360" s="146" t="s">
        <v>1245</v>
      </c>
      <c r="H360" s="147">
        <v>6.2439999999999998</v>
      </c>
      <c r="I360" s="148"/>
      <c r="J360" s="148"/>
      <c r="M360" s="144"/>
      <c r="N360" s="149"/>
      <c r="X360" s="150"/>
      <c r="AT360" s="145" t="s">
        <v>149</v>
      </c>
      <c r="AU360" s="145" t="s">
        <v>81</v>
      </c>
      <c r="AV360" s="11" t="s">
        <v>83</v>
      </c>
      <c r="AW360" s="11" t="s">
        <v>5</v>
      </c>
      <c r="AX360" s="11" t="s">
        <v>73</v>
      </c>
      <c r="AY360" s="145" t="s">
        <v>134</v>
      </c>
    </row>
    <row r="361" spans="2:65" s="11" customFormat="1" ht="11.25">
      <c r="B361" s="144"/>
      <c r="D361" s="137" t="s">
        <v>149</v>
      </c>
      <c r="E361" s="145" t="s">
        <v>29</v>
      </c>
      <c r="F361" s="146" t="s">
        <v>1246</v>
      </c>
      <c r="H361" s="147">
        <v>38.862000000000002</v>
      </c>
      <c r="I361" s="148"/>
      <c r="J361" s="148"/>
      <c r="M361" s="144"/>
      <c r="N361" s="149"/>
      <c r="X361" s="150"/>
      <c r="AT361" s="145" t="s">
        <v>149</v>
      </c>
      <c r="AU361" s="145" t="s">
        <v>81</v>
      </c>
      <c r="AV361" s="11" t="s">
        <v>83</v>
      </c>
      <c r="AW361" s="11" t="s">
        <v>5</v>
      </c>
      <c r="AX361" s="11" t="s">
        <v>73</v>
      </c>
      <c r="AY361" s="145" t="s">
        <v>134</v>
      </c>
    </row>
    <row r="362" spans="2:65" s="14" customFormat="1" ht="11.25">
      <c r="B362" s="166"/>
      <c r="D362" s="137" t="s">
        <v>149</v>
      </c>
      <c r="E362" s="167" t="s">
        <v>29</v>
      </c>
      <c r="F362" s="168" t="s">
        <v>302</v>
      </c>
      <c r="H362" s="169">
        <v>52.161999999999999</v>
      </c>
      <c r="I362" s="170"/>
      <c r="J362" s="170"/>
      <c r="M362" s="166"/>
      <c r="N362" s="171"/>
      <c r="X362" s="172"/>
      <c r="AT362" s="167" t="s">
        <v>149</v>
      </c>
      <c r="AU362" s="167" t="s">
        <v>81</v>
      </c>
      <c r="AV362" s="14" t="s">
        <v>137</v>
      </c>
      <c r="AW362" s="14" t="s">
        <v>5</v>
      </c>
      <c r="AX362" s="14" t="s">
        <v>81</v>
      </c>
      <c r="AY362" s="167" t="s">
        <v>134</v>
      </c>
    </row>
    <row r="363" spans="2:65" s="10" customFormat="1" ht="25.9" customHeight="1">
      <c r="B363" s="112"/>
      <c r="D363" s="113" t="s">
        <v>72</v>
      </c>
      <c r="E363" s="114" t="s">
        <v>166</v>
      </c>
      <c r="F363" s="114" t="s">
        <v>572</v>
      </c>
      <c r="I363" s="115"/>
      <c r="J363" s="115"/>
      <c r="K363" s="116">
        <f>BK363</f>
        <v>0</v>
      </c>
      <c r="M363" s="112"/>
      <c r="N363" s="117"/>
      <c r="Q363" s="118">
        <f>SUM(Q364:Q401)</f>
        <v>0</v>
      </c>
      <c r="R363" s="118">
        <f>SUM(R364:R401)</f>
        <v>0</v>
      </c>
      <c r="T363" s="119">
        <f>SUM(T364:T401)</f>
        <v>0</v>
      </c>
      <c r="V363" s="119">
        <f>SUM(V364:V401)</f>
        <v>0.103618</v>
      </c>
      <c r="X363" s="120">
        <f>SUM(X364:X401)</f>
        <v>0</v>
      </c>
      <c r="AR363" s="113" t="s">
        <v>137</v>
      </c>
      <c r="AT363" s="121" t="s">
        <v>72</v>
      </c>
      <c r="AU363" s="121" t="s">
        <v>73</v>
      </c>
      <c r="AY363" s="113" t="s">
        <v>134</v>
      </c>
      <c r="BK363" s="122">
        <f>SUM(BK364:BK401)</f>
        <v>0</v>
      </c>
    </row>
    <row r="364" spans="2:65" s="1" customFormat="1" ht="24.2" customHeight="1">
      <c r="B364" s="31"/>
      <c r="C364" s="123" t="s">
        <v>1247</v>
      </c>
      <c r="D364" s="123" t="s">
        <v>138</v>
      </c>
      <c r="E364" s="124" t="s">
        <v>1248</v>
      </c>
      <c r="F364" s="125" t="s">
        <v>1249</v>
      </c>
      <c r="G364" s="126" t="s">
        <v>541</v>
      </c>
      <c r="H364" s="127">
        <v>290.39999999999998</v>
      </c>
      <c r="I364" s="128"/>
      <c r="J364" s="128"/>
      <c r="K364" s="129">
        <f>ROUND(P364*H364,2)</f>
        <v>0</v>
      </c>
      <c r="L364" s="125" t="s">
        <v>142</v>
      </c>
      <c r="M364" s="31"/>
      <c r="N364" s="130" t="s">
        <v>29</v>
      </c>
      <c r="O364" s="131" t="s">
        <v>42</v>
      </c>
      <c r="P364" s="132">
        <f>I364+J364</f>
        <v>0</v>
      </c>
      <c r="Q364" s="132">
        <f>ROUND(I364*H364,2)</f>
        <v>0</v>
      </c>
      <c r="R364" s="132">
        <f>ROUND(J364*H364,2)</f>
        <v>0</v>
      </c>
      <c r="T364" s="133">
        <f>S364*H364</f>
        <v>0</v>
      </c>
      <c r="U364" s="133">
        <v>0</v>
      </c>
      <c r="V364" s="133">
        <f>U364*H364</f>
        <v>0</v>
      </c>
      <c r="W364" s="133">
        <v>0</v>
      </c>
      <c r="X364" s="134">
        <f>W364*H364</f>
        <v>0</v>
      </c>
      <c r="AR364" s="135" t="s">
        <v>250</v>
      </c>
      <c r="AT364" s="135" t="s">
        <v>138</v>
      </c>
      <c r="AU364" s="135" t="s">
        <v>81</v>
      </c>
      <c r="AY364" s="16" t="s">
        <v>134</v>
      </c>
      <c r="BE364" s="136">
        <f>IF(O364="základní",K364,0)</f>
        <v>0</v>
      </c>
      <c r="BF364" s="136">
        <f>IF(O364="snížená",K364,0)</f>
        <v>0</v>
      </c>
      <c r="BG364" s="136">
        <f>IF(O364="zákl. přenesená",K364,0)</f>
        <v>0</v>
      </c>
      <c r="BH364" s="136">
        <f>IF(O364="sníž. přenesená",K364,0)</f>
        <v>0</v>
      </c>
      <c r="BI364" s="136">
        <f>IF(O364="nulová",K364,0)</f>
        <v>0</v>
      </c>
      <c r="BJ364" s="16" t="s">
        <v>81</v>
      </c>
      <c r="BK364" s="136">
        <f>ROUND(P364*H364,2)</f>
        <v>0</v>
      </c>
      <c r="BL364" s="16" t="s">
        <v>250</v>
      </c>
      <c r="BM364" s="135" t="s">
        <v>1250</v>
      </c>
    </row>
    <row r="365" spans="2:65" s="1" customFormat="1" ht="11.25">
      <c r="B365" s="31"/>
      <c r="D365" s="137" t="s">
        <v>144</v>
      </c>
      <c r="F365" s="138" t="s">
        <v>1251</v>
      </c>
      <c r="I365" s="139"/>
      <c r="J365" s="139"/>
      <c r="M365" s="31"/>
      <c r="N365" s="140"/>
      <c r="X365" s="52"/>
      <c r="AT365" s="16" t="s">
        <v>144</v>
      </c>
      <c r="AU365" s="16" t="s">
        <v>81</v>
      </c>
    </row>
    <row r="366" spans="2:65" s="1" customFormat="1" ht="11.25">
      <c r="B366" s="31"/>
      <c r="D366" s="141" t="s">
        <v>145</v>
      </c>
      <c r="F366" s="142" t="s">
        <v>1252</v>
      </c>
      <c r="I366" s="139"/>
      <c r="J366" s="139"/>
      <c r="M366" s="31"/>
      <c r="N366" s="140"/>
      <c r="X366" s="52"/>
      <c r="AT366" s="16" t="s">
        <v>145</v>
      </c>
      <c r="AU366" s="16" t="s">
        <v>81</v>
      </c>
    </row>
    <row r="367" spans="2:65" s="1" customFormat="1" ht="19.5">
      <c r="B367" s="31"/>
      <c r="D367" s="137" t="s">
        <v>147</v>
      </c>
      <c r="F367" s="143" t="s">
        <v>1253</v>
      </c>
      <c r="I367" s="139"/>
      <c r="J367" s="139"/>
      <c r="M367" s="31"/>
      <c r="N367" s="140"/>
      <c r="X367" s="52"/>
      <c r="AT367" s="16" t="s">
        <v>147</v>
      </c>
      <c r="AU367" s="16" t="s">
        <v>81</v>
      </c>
    </row>
    <row r="368" spans="2:65" s="13" customFormat="1" ht="11.25">
      <c r="B368" s="160"/>
      <c r="D368" s="137" t="s">
        <v>149</v>
      </c>
      <c r="E368" s="161" t="s">
        <v>29</v>
      </c>
      <c r="F368" s="162" t="s">
        <v>1254</v>
      </c>
      <c r="H368" s="161" t="s">
        <v>29</v>
      </c>
      <c r="I368" s="163"/>
      <c r="J368" s="163"/>
      <c r="M368" s="160"/>
      <c r="N368" s="164"/>
      <c r="X368" s="165"/>
      <c r="AT368" s="161" t="s">
        <v>149</v>
      </c>
      <c r="AU368" s="161" t="s">
        <v>81</v>
      </c>
      <c r="AV368" s="13" t="s">
        <v>81</v>
      </c>
      <c r="AW368" s="13" t="s">
        <v>5</v>
      </c>
      <c r="AX368" s="13" t="s">
        <v>73</v>
      </c>
      <c r="AY368" s="161" t="s">
        <v>134</v>
      </c>
    </row>
    <row r="369" spans="2:65" s="11" customFormat="1" ht="11.25">
      <c r="B369" s="144"/>
      <c r="D369" s="137" t="s">
        <v>149</v>
      </c>
      <c r="E369" s="145" t="s">
        <v>29</v>
      </c>
      <c r="F369" s="146" t="s">
        <v>1255</v>
      </c>
      <c r="H369" s="147">
        <v>202.2</v>
      </c>
      <c r="I369" s="148"/>
      <c r="J369" s="148"/>
      <c r="M369" s="144"/>
      <c r="N369" s="149"/>
      <c r="X369" s="150"/>
      <c r="AT369" s="145" t="s">
        <v>149</v>
      </c>
      <c r="AU369" s="145" t="s">
        <v>81</v>
      </c>
      <c r="AV369" s="11" t="s">
        <v>83</v>
      </c>
      <c r="AW369" s="11" t="s">
        <v>5</v>
      </c>
      <c r="AX369" s="11" t="s">
        <v>73</v>
      </c>
      <c r="AY369" s="145" t="s">
        <v>134</v>
      </c>
    </row>
    <row r="370" spans="2:65" s="11" customFormat="1" ht="11.25">
      <c r="B370" s="144"/>
      <c r="D370" s="137" t="s">
        <v>149</v>
      </c>
      <c r="E370" s="145" t="s">
        <v>29</v>
      </c>
      <c r="F370" s="146" t="s">
        <v>1256</v>
      </c>
      <c r="H370" s="147">
        <v>35</v>
      </c>
      <c r="I370" s="148"/>
      <c r="J370" s="148"/>
      <c r="M370" s="144"/>
      <c r="N370" s="149"/>
      <c r="X370" s="150"/>
      <c r="AT370" s="145" t="s">
        <v>149</v>
      </c>
      <c r="AU370" s="145" t="s">
        <v>81</v>
      </c>
      <c r="AV370" s="11" t="s">
        <v>83</v>
      </c>
      <c r="AW370" s="11" t="s">
        <v>5</v>
      </c>
      <c r="AX370" s="11" t="s">
        <v>73</v>
      </c>
      <c r="AY370" s="145" t="s">
        <v>134</v>
      </c>
    </row>
    <row r="371" spans="2:65" s="11" customFormat="1" ht="11.25">
      <c r="B371" s="144"/>
      <c r="D371" s="137" t="s">
        <v>149</v>
      </c>
      <c r="E371" s="145" t="s">
        <v>29</v>
      </c>
      <c r="F371" s="146" t="s">
        <v>1257</v>
      </c>
      <c r="H371" s="147">
        <v>53.2</v>
      </c>
      <c r="I371" s="148"/>
      <c r="J371" s="148"/>
      <c r="M371" s="144"/>
      <c r="N371" s="149"/>
      <c r="X371" s="150"/>
      <c r="AT371" s="145" t="s">
        <v>149</v>
      </c>
      <c r="AU371" s="145" t="s">
        <v>81</v>
      </c>
      <c r="AV371" s="11" t="s">
        <v>83</v>
      </c>
      <c r="AW371" s="11" t="s">
        <v>5</v>
      </c>
      <c r="AX371" s="11" t="s">
        <v>73</v>
      </c>
      <c r="AY371" s="145" t="s">
        <v>134</v>
      </c>
    </row>
    <row r="372" spans="2:65" s="14" customFormat="1" ht="11.25">
      <c r="B372" s="166"/>
      <c r="D372" s="137" t="s">
        <v>149</v>
      </c>
      <c r="E372" s="167" t="s">
        <v>29</v>
      </c>
      <c r="F372" s="168" t="s">
        <v>302</v>
      </c>
      <c r="H372" s="169">
        <v>290.39999999999998</v>
      </c>
      <c r="I372" s="170"/>
      <c r="J372" s="170"/>
      <c r="M372" s="166"/>
      <c r="N372" s="171"/>
      <c r="X372" s="172"/>
      <c r="AT372" s="167" t="s">
        <v>149</v>
      </c>
      <c r="AU372" s="167" t="s">
        <v>81</v>
      </c>
      <c r="AV372" s="14" t="s">
        <v>137</v>
      </c>
      <c r="AW372" s="14" t="s">
        <v>5</v>
      </c>
      <c r="AX372" s="14" t="s">
        <v>81</v>
      </c>
      <c r="AY372" s="167" t="s">
        <v>134</v>
      </c>
    </row>
    <row r="373" spans="2:65" s="1" customFormat="1" ht="24.2" customHeight="1">
      <c r="B373" s="31"/>
      <c r="C373" s="123" t="s">
        <v>1258</v>
      </c>
      <c r="D373" s="123" t="s">
        <v>138</v>
      </c>
      <c r="E373" s="124" t="s">
        <v>1259</v>
      </c>
      <c r="F373" s="125" t="s">
        <v>1260</v>
      </c>
      <c r="G373" s="126" t="s">
        <v>273</v>
      </c>
      <c r="H373" s="127">
        <v>145.19999999999999</v>
      </c>
      <c r="I373" s="128"/>
      <c r="J373" s="128"/>
      <c r="K373" s="129">
        <f>ROUND(P373*H373,2)</f>
        <v>0</v>
      </c>
      <c r="L373" s="125" t="s">
        <v>142</v>
      </c>
      <c r="M373" s="31"/>
      <c r="N373" s="130" t="s">
        <v>29</v>
      </c>
      <c r="O373" s="131" t="s">
        <v>42</v>
      </c>
      <c r="P373" s="132">
        <f>I373+J373</f>
        <v>0</v>
      </c>
      <c r="Q373" s="132">
        <f>ROUND(I373*H373,2)</f>
        <v>0</v>
      </c>
      <c r="R373" s="132">
        <f>ROUND(J373*H373,2)</f>
        <v>0</v>
      </c>
      <c r="T373" s="133">
        <f>S373*H373</f>
        <v>0</v>
      </c>
      <c r="U373" s="133">
        <v>0</v>
      </c>
      <c r="V373" s="133">
        <f>U373*H373</f>
        <v>0</v>
      </c>
      <c r="W373" s="133">
        <v>0</v>
      </c>
      <c r="X373" s="134">
        <f>W373*H373</f>
        <v>0</v>
      </c>
      <c r="AR373" s="135" t="s">
        <v>250</v>
      </c>
      <c r="AT373" s="135" t="s">
        <v>138</v>
      </c>
      <c r="AU373" s="135" t="s">
        <v>81</v>
      </c>
      <c r="AY373" s="16" t="s">
        <v>134</v>
      </c>
      <c r="BE373" s="136">
        <f>IF(O373="základní",K373,0)</f>
        <v>0</v>
      </c>
      <c r="BF373" s="136">
        <f>IF(O373="snížená",K373,0)</f>
        <v>0</v>
      </c>
      <c r="BG373" s="136">
        <f>IF(O373="zákl. přenesená",K373,0)</f>
        <v>0</v>
      </c>
      <c r="BH373" s="136">
        <f>IF(O373="sníž. přenesená",K373,0)</f>
        <v>0</v>
      </c>
      <c r="BI373" s="136">
        <f>IF(O373="nulová",K373,0)</f>
        <v>0</v>
      </c>
      <c r="BJ373" s="16" t="s">
        <v>81</v>
      </c>
      <c r="BK373" s="136">
        <f>ROUND(P373*H373,2)</f>
        <v>0</v>
      </c>
      <c r="BL373" s="16" t="s">
        <v>250</v>
      </c>
      <c r="BM373" s="135" t="s">
        <v>1261</v>
      </c>
    </row>
    <row r="374" spans="2:65" s="1" customFormat="1" ht="19.5">
      <c r="B374" s="31"/>
      <c r="D374" s="137" t="s">
        <v>144</v>
      </c>
      <c r="F374" s="138" t="s">
        <v>1262</v>
      </c>
      <c r="I374" s="139"/>
      <c r="J374" s="139"/>
      <c r="M374" s="31"/>
      <c r="N374" s="140"/>
      <c r="X374" s="52"/>
      <c r="AT374" s="16" t="s">
        <v>144</v>
      </c>
      <c r="AU374" s="16" t="s">
        <v>81</v>
      </c>
    </row>
    <row r="375" spans="2:65" s="1" customFormat="1" ht="11.25">
      <c r="B375" s="31"/>
      <c r="D375" s="141" t="s">
        <v>145</v>
      </c>
      <c r="F375" s="142" t="s">
        <v>1263</v>
      </c>
      <c r="I375" s="139"/>
      <c r="J375" s="139"/>
      <c r="M375" s="31"/>
      <c r="N375" s="140"/>
      <c r="X375" s="52"/>
      <c r="AT375" s="16" t="s">
        <v>145</v>
      </c>
      <c r="AU375" s="16" t="s">
        <v>81</v>
      </c>
    </row>
    <row r="376" spans="2:65" s="13" customFormat="1" ht="11.25">
      <c r="B376" s="160"/>
      <c r="D376" s="137" t="s">
        <v>149</v>
      </c>
      <c r="E376" s="161" t="s">
        <v>29</v>
      </c>
      <c r="F376" s="162" t="s">
        <v>1254</v>
      </c>
      <c r="H376" s="161" t="s">
        <v>29</v>
      </c>
      <c r="I376" s="163"/>
      <c r="J376" s="163"/>
      <c r="M376" s="160"/>
      <c r="N376" s="164"/>
      <c r="X376" s="165"/>
      <c r="AT376" s="161" t="s">
        <v>149</v>
      </c>
      <c r="AU376" s="161" t="s">
        <v>81</v>
      </c>
      <c r="AV376" s="13" t="s">
        <v>81</v>
      </c>
      <c r="AW376" s="13" t="s">
        <v>5</v>
      </c>
      <c r="AX376" s="13" t="s">
        <v>73</v>
      </c>
      <c r="AY376" s="161" t="s">
        <v>134</v>
      </c>
    </row>
    <row r="377" spans="2:65" s="11" customFormat="1" ht="11.25">
      <c r="B377" s="144"/>
      <c r="D377" s="137" t="s">
        <v>149</v>
      </c>
      <c r="E377" s="145" t="s">
        <v>29</v>
      </c>
      <c r="F377" s="146" t="s">
        <v>1264</v>
      </c>
      <c r="H377" s="147">
        <v>101.1</v>
      </c>
      <c r="I377" s="148"/>
      <c r="J377" s="148"/>
      <c r="M377" s="144"/>
      <c r="N377" s="149"/>
      <c r="X377" s="150"/>
      <c r="AT377" s="145" t="s">
        <v>149</v>
      </c>
      <c r="AU377" s="145" t="s">
        <v>81</v>
      </c>
      <c r="AV377" s="11" t="s">
        <v>83</v>
      </c>
      <c r="AW377" s="11" t="s">
        <v>5</v>
      </c>
      <c r="AX377" s="11" t="s">
        <v>73</v>
      </c>
      <c r="AY377" s="145" t="s">
        <v>134</v>
      </c>
    </row>
    <row r="378" spans="2:65" s="11" customFormat="1" ht="11.25">
      <c r="B378" s="144"/>
      <c r="D378" s="137" t="s">
        <v>149</v>
      </c>
      <c r="E378" s="145" t="s">
        <v>29</v>
      </c>
      <c r="F378" s="146" t="s">
        <v>1265</v>
      </c>
      <c r="H378" s="147">
        <v>17.5</v>
      </c>
      <c r="I378" s="148"/>
      <c r="J378" s="148"/>
      <c r="M378" s="144"/>
      <c r="N378" s="149"/>
      <c r="X378" s="150"/>
      <c r="AT378" s="145" t="s">
        <v>149</v>
      </c>
      <c r="AU378" s="145" t="s">
        <v>81</v>
      </c>
      <c r="AV378" s="11" t="s">
        <v>83</v>
      </c>
      <c r="AW378" s="11" t="s">
        <v>5</v>
      </c>
      <c r="AX378" s="11" t="s">
        <v>73</v>
      </c>
      <c r="AY378" s="145" t="s">
        <v>134</v>
      </c>
    </row>
    <row r="379" spans="2:65" s="11" customFormat="1" ht="11.25">
      <c r="B379" s="144"/>
      <c r="D379" s="137" t="s">
        <v>149</v>
      </c>
      <c r="E379" s="145" t="s">
        <v>29</v>
      </c>
      <c r="F379" s="146" t="s">
        <v>1266</v>
      </c>
      <c r="H379" s="147">
        <v>26.6</v>
      </c>
      <c r="I379" s="148"/>
      <c r="J379" s="148"/>
      <c r="M379" s="144"/>
      <c r="N379" s="149"/>
      <c r="X379" s="150"/>
      <c r="AT379" s="145" t="s">
        <v>149</v>
      </c>
      <c r="AU379" s="145" t="s">
        <v>81</v>
      </c>
      <c r="AV379" s="11" t="s">
        <v>83</v>
      </c>
      <c r="AW379" s="11" t="s">
        <v>5</v>
      </c>
      <c r="AX379" s="11" t="s">
        <v>73</v>
      </c>
      <c r="AY379" s="145" t="s">
        <v>134</v>
      </c>
    </row>
    <row r="380" spans="2:65" s="14" customFormat="1" ht="11.25">
      <c r="B380" s="166"/>
      <c r="D380" s="137" t="s">
        <v>149</v>
      </c>
      <c r="E380" s="167" t="s">
        <v>29</v>
      </c>
      <c r="F380" s="168" t="s">
        <v>302</v>
      </c>
      <c r="H380" s="169">
        <v>145.19999999999999</v>
      </c>
      <c r="I380" s="170"/>
      <c r="J380" s="170"/>
      <c r="M380" s="166"/>
      <c r="N380" s="171"/>
      <c r="X380" s="172"/>
      <c r="AT380" s="167" t="s">
        <v>149</v>
      </c>
      <c r="AU380" s="167" t="s">
        <v>81</v>
      </c>
      <c r="AV380" s="14" t="s">
        <v>137</v>
      </c>
      <c r="AW380" s="14" t="s">
        <v>5</v>
      </c>
      <c r="AX380" s="14" t="s">
        <v>81</v>
      </c>
      <c r="AY380" s="167" t="s">
        <v>134</v>
      </c>
    </row>
    <row r="381" spans="2:65" s="1" customFormat="1" ht="24.2" customHeight="1">
      <c r="B381" s="31"/>
      <c r="C381" s="123" t="s">
        <v>1267</v>
      </c>
      <c r="D381" s="123" t="s">
        <v>138</v>
      </c>
      <c r="E381" s="124" t="s">
        <v>1268</v>
      </c>
      <c r="F381" s="125" t="s">
        <v>1269</v>
      </c>
      <c r="G381" s="126" t="s">
        <v>541</v>
      </c>
      <c r="H381" s="127">
        <v>145.19999999999999</v>
      </c>
      <c r="I381" s="128"/>
      <c r="J381" s="128"/>
      <c r="K381" s="129">
        <f>ROUND(P381*H381,2)</f>
        <v>0</v>
      </c>
      <c r="L381" s="125" t="s">
        <v>142</v>
      </c>
      <c r="M381" s="31"/>
      <c r="N381" s="130" t="s">
        <v>29</v>
      </c>
      <c r="O381" s="131" t="s">
        <v>42</v>
      </c>
      <c r="P381" s="132">
        <f>I381+J381</f>
        <v>0</v>
      </c>
      <c r="Q381" s="132">
        <f>ROUND(I381*H381,2)</f>
        <v>0</v>
      </c>
      <c r="R381" s="132">
        <f>ROUND(J381*H381,2)</f>
        <v>0</v>
      </c>
      <c r="T381" s="133">
        <f>S381*H381</f>
        <v>0</v>
      </c>
      <c r="U381" s="133">
        <v>3.4000000000000002E-4</v>
      </c>
      <c r="V381" s="133">
        <f>U381*H381</f>
        <v>4.9368000000000002E-2</v>
      </c>
      <c r="W381" s="133">
        <v>0</v>
      </c>
      <c r="X381" s="134">
        <f>W381*H381</f>
        <v>0</v>
      </c>
      <c r="AR381" s="135" t="s">
        <v>137</v>
      </c>
      <c r="AT381" s="135" t="s">
        <v>138</v>
      </c>
      <c r="AU381" s="135" t="s">
        <v>81</v>
      </c>
      <c r="AY381" s="16" t="s">
        <v>134</v>
      </c>
      <c r="BE381" s="136">
        <f>IF(O381="základní",K381,0)</f>
        <v>0</v>
      </c>
      <c r="BF381" s="136">
        <f>IF(O381="snížená",K381,0)</f>
        <v>0</v>
      </c>
      <c r="BG381" s="136">
        <f>IF(O381="zákl. přenesená",K381,0)</f>
        <v>0</v>
      </c>
      <c r="BH381" s="136">
        <f>IF(O381="sníž. přenesená",K381,0)</f>
        <v>0</v>
      </c>
      <c r="BI381" s="136">
        <f>IF(O381="nulová",K381,0)</f>
        <v>0</v>
      </c>
      <c r="BJ381" s="16" t="s">
        <v>81</v>
      </c>
      <c r="BK381" s="136">
        <f>ROUND(P381*H381,2)</f>
        <v>0</v>
      </c>
      <c r="BL381" s="16" t="s">
        <v>137</v>
      </c>
      <c r="BM381" s="135" t="s">
        <v>1270</v>
      </c>
    </row>
    <row r="382" spans="2:65" s="1" customFormat="1" ht="11.25">
      <c r="B382" s="31"/>
      <c r="D382" s="137" t="s">
        <v>144</v>
      </c>
      <c r="F382" s="138" t="s">
        <v>1271</v>
      </c>
      <c r="I382" s="139"/>
      <c r="J382" s="139"/>
      <c r="M382" s="31"/>
      <c r="N382" s="140"/>
      <c r="X382" s="52"/>
      <c r="AT382" s="16" t="s">
        <v>144</v>
      </c>
      <c r="AU382" s="16" t="s">
        <v>81</v>
      </c>
    </row>
    <row r="383" spans="2:65" s="1" customFormat="1" ht="11.25">
      <c r="B383" s="31"/>
      <c r="D383" s="141" t="s">
        <v>145</v>
      </c>
      <c r="F383" s="142" t="s">
        <v>1272</v>
      </c>
      <c r="I383" s="139"/>
      <c r="J383" s="139"/>
      <c r="M383" s="31"/>
      <c r="N383" s="140"/>
      <c r="X383" s="52"/>
      <c r="AT383" s="16" t="s">
        <v>145</v>
      </c>
      <c r="AU383" s="16" t="s">
        <v>81</v>
      </c>
    </row>
    <row r="384" spans="2:65" s="11" customFormat="1" ht="11.25">
      <c r="B384" s="144"/>
      <c r="D384" s="137" t="s">
        <v>149</v>
      </c>
      <c r="E384" s="145" t="s">
        <v>29</v>
      </c>
      <c r="F384" s="146" t="s">
        <v>1273</v>
      </c>
      <c r="H384" s="147">
        <v>145.19999999999999</v>
      </c>
      <c r="I384" s="148"/>
      <c r="J384" s="148"/>
      <c r="M384" s="144"/>
      <c r="N384" s="149"/>
      <c r="X384" s="150"/>
      <c r="AT384" s="145" t="s">
        <v>149</v>
      </c>
      <c r="AU384" s="145" t="s">
        <v>81</v>
      </c>
      <c r="AV384" s="11" t="s">
        <v>83</v>
      </c>
      <c r="AW384" s="11" t="s">
        <v>5</v>
      </c>
      <c r="AX384" s="11" t="s">
        <v>81</v>
      </c>
      <c r="AY384" s="145" t="s">
        <v>134</v>
      </c>
    </row>
    <row r="385" spans="2:65" s="1" customFormat="1" ht="24.2" customHeight="1">
      <c r="B385" s="31"/>
      <c r="C385" s="123" t="s">
        <v>1274</v>
      </c>
      <c r="D385" s="123" t="s">
        <v>138</v>
      </c>
      <c r="E385" s="124" t="s">
        <v>1275</v>
      </c>
      <c r="F385" s="125" t="s">
        <v>1276</v>
      </c>
      <c r="G385" s="126" t="s">
        <v>541</v>
      </c>
      <c r="H385" s="127">
        <v>175</v>
      </c>
      <c r="I385" s="128"/>
      <c r="J385" s="128"/>
      <c r="K385" s="129">
        <f>ROUND(P385*H385,2)</f>
        <v>0</v>
      </c>
      <c r="L385" s="125" t="s">
        <v>142</v>
      </c>
      <c r="M385" s="31"/>
      <c r="N385" s="130" t="s">
        <v>29</v>
      </c>
      <c r="O385" s="131" t="s">
        <v>42</v>
      </c>
      <c r="P385" s="132">
        <f>I385+J385</f>
        <v>0</v>
      </c>
      <c r="Q385" s="132">
        <f>ROUND(I385*H385,2)</f>
        <v>0</v>
      </c>
      <c r="R385" s="132">
        <f>ROUND(J385*H385,2)</f>
        <v>0</v>
      </c>
      <c r="T385" s="133">
        <f>S385*H385</f>
        <v>0</v>
      </c>
      <c r="U385" s="133">
        <v>3.1E-4</v>
      </c>
      <c r="V385" s="133">
        <f>U385*H385</f>
        <v>5.425E-2</v>
      </c>
      <c r="W385" s="133">
        <v>0</v>
      </c>
      <c r="X385" s="134">
        <f>W385*H385</f>
        <v>0</v>
      </c>
      <c r="AR385" s="135" t="s">
        <v>137</v>
      </c>
      <c r="AT385" s="135" t="s">
        <v>138</v>
      </c>
      <c r="AU385" s="135" t="s">
        <v>81</v>
      </c>
      <c r="AY385" s="16" t="s">
        <v>134</v>
      </c>
      <c r="BE385" s="136">
        <f>IF(O385="základní",K385,0)</f>
        <v>0</v>
      </c>
      <c r="BF385" s="136">
        <f>IF(O385="snížená",K385,0)</f>
        <v>0</v>
      </c>
      <c r="BG385" s="136">
        <f>IF(O385="zákl. přenesená",K385,0)</f>
        <v>0</v>
      </c>
      <c r="BH385" s="136">
        <f>IF(O385="sníž. přenesená",K385,0)</f>
        <v>0</v>
      </c>
      <c r="BI385" s="136">
        <f>IF(O385="nulová",K385,0)</f>
        <v>0</v>
      </c>
      <c r="BJ385" s="16" t="s">
        <v>81</v>
      </c>
      <c r="BK385" s="136">
        <f>ROUND(P385*H385,2)</f>
        <v>0</v>
      </c>
      <c r="BL385" s="16" t="s">
        <v>137</v>
      </c>
      <c r="BM385" s="135" t="s">
        <v>1277</v>
      </c>
    </row>
    <row r="386" spans="2:65" s="1" customFormat="1" ht="11.25">
      <c r="B386" s="31"/>
      <c r="D386" s="137" t="s">
        <v>144</v>
      </c>
      <c r="F386" s="138" t="s">
        <v>1278</v>
      </c>
      <c r="I386" s="139"/>
      <c r="J386" s="139"/>
      <c r="M386" s="31"/>
      <c r="N386" s="140"/>
      <c r="X386" s="52"/>
      <c r="AT386" s="16" t="s">
        <v>144</v>
      </c>
      <c r="AU386" s="16" t="s">
        <v>81</v>
      </c>
    </row>
    <row r="387" spans="2:65" s="1" customFormat="1" ht="11.25">
      <c r="B387" s="31"/>
      <c r="D387" s="141" t="s">
        <v>145</v>
      </c>
      <c r="F387" s="142" t="s">
        <v>1279</v>
      </c>
      <c r="I387" s="139"/>
      <c r="J387" s="139"/>
      <c r="M387" s="31"/>
      <c r="N387" s="140"/>
      <c r="X387" s="52"/>
      <c r="AT387" s="16" t="s">
        <v>145</v>
      </c>
      <c r="AU387" s="16" t="s">
        <v>81</v>
      </c>
    </row>
    <row r="388" spans="2:65" s="13" customFormat="1" ht="11.25">
      <c r="B388" s="160"/>
      <c r="D388" s="137" t="s">
        <v>149</v>
      </c>
      <c r="E388" s="161" t="s">
        <v>29</v>
      </c>
      <c r="F388" s="162" t="s">
        <v>1280</v>
      </c>
      <c r="H388" s="161" t="s">
        <v>29</v>
      </c>
      <c r="I388" s="163"/>
      <c r="J388" s="163"/>
      <c r="M388" s="160"/>
      <c r="N388" s="164"/>
      <c r="X388" s="165"/>
      <c r="AT388" s="161" t="s">
        <v>149</v>
      </c>
      <c r="AU388" s="161" t="s">
        <v>81</v>
      </c>
      <c r="AV388" s="13" t="s">
        <v>81</v>
      </c>
      <c r="AW388" s="13" t="s">
        <v>5</v>
      </c>
      <c r="AX388" s="13" t="s">
        <v>73</v>
      </c>
      <c r="AY388" s="161" t="s">
        <v>134</v>
      </c>
    </row>
    <row r="389" spans="2:65" s="11" customFormat="1" ht="11.25">
      <c r="B389" s="144"/>
      <c r="D389" s="137" t="s">
        <v>149</v>
      </c>
      <c r="E389" s="145" t="s">
        <v>29</v>
      </c>
      <c r="F389" s="146" t="s">
        <v>1281</v>
      </c>
      <c r="H389" s="147">
        <v>29.8</v>
      </c>
      <c r="I389" s="148"/>
      <c r="J389" s="148"/>
      <c r="M389" s="144"/>
      <c r="N389" s="149"/>
      <c r="X389" s="150"/>
      <c r="AT389" s="145" t="s">
        <v>149</v>
      </c>
      <c r="AU389" s="145" t="s">
        <v>81</v>
      </c>
      <c r="AV389" s="11" t="s">
        <v>83</v>
      </c>
      <c r="AW389" s="11" t="s">
        <v>5</v>
      </c>
      <c r="AX389" s="11" t="s">
        <v>73</v>
      </c>
      <c r="AY389" s="145" t="s">
        <v>134</v>
      </c>
    </row>
    <row r="390" spans="2:65" s="11" customFormat="1" ht="11.25">
      <c r="B390" s="144"/>
      <c r="D390" s="137" t="s">
        <v>149</v>
      </c>
      <c r="E390" s="145" t="s">
        <v>29</v>
      </c>
      <c r="F390" s="146" t="s">
        <v>1282</v>
      </c>
      <c r="H390" s="147">
        <v>145.19999999999999</v>
      </c>
      <c r="I390" s="148"/>
      <c r="J390" s="148"/>
      <c r="M390" s="144"/>
      <c r="N390" s="149"/>
      <c r="X390" s="150"/>
      <c r="AT390" s="145" t="s">
        <v>149</v>
      </c>
      <c r="AU390" s="145" t="s">
        <v>81</v>
      </c>
      <c r="AV390" s="11" t="s">
        <v>83</v>
      </c>
      <c r="AW390" s="11" t="s">
        <v>5</v>
      </c>
      <c r="AX390" s="11" t="s">
        <v>73</v>
      </c>
      <c r="AY390" s="145" t="s">
        <v>134</v>
      </c>
    </row>
    <row r="391" spans="2:65" s="14" customFormat="1" ht="11.25">
      <c r="B391" s="166"/>
      <c r="D391" s="137" t="s">
        <v>149</v>
      </c>
      <c r="E391" s="167" t="s">
        <v>29</v>
      </c>
      <c r="F391" s="168" t="s">
        <v>302</v>
      </c>
      <c r="H391" s="169">
        <v>175</v>
      </c>
      <c r="I391" s="170"/>
      <c r="J391" s="170"/>
      <c r="M391" s="166"/>
      <c r="N391" s="171"/>
      <c r="X391" s="172"/>
      <c r="AT391" s="167" t="s">
        <v>149</v>
      </c>
      <c r="AU391" s="167" t="s">
        <v>81</v>
      </c>
      <c r="AV391" s="14" t="s">
        <v>137</v>
      </c>
      <c r="AW391" s="14" t="s">
        <v>5</v>
      </c>
      <c r="AX391" s="14" t="s">
        <v>81</v>
      </c>
      <c r="AY391" s="167" t="s">
        <v>134</v>
      </c>
    </row>
    <row r="392" spans="2:65" s="1" customFormat="1" ht="24">
      <c r="B392" s="31"/>
      <c r="C392" s="123" t="s">
        <v>1283</v>
      </c>
      <c r="D392" s="123" t="s">
        <v>138</v>
      </c>
      <c r="E392" s="124" t="s">
        <v>1284</v>
      </c>
      <c r="F392" s="125" t="s">
        <v>1285</v>
      </c>
      <c r="G392" s="126" t="s">
        <v>273</v>
      </c>
      <c r="H392" s="127">
        <v>175</v>
      </c>
      <c r="I392" s="128"/>
      <c r="J392" s="128"/>
      <c r="K392" s="129">
        <f>ROUND(P392*H392,2)</f>
        <v>0</v>
      </c>
      <c r="L392" s="125" t="s">
        <v>142</v>
      </c>
      <c r="M392" s="31"/>
      <c r="N392" s="130" t="s">
        <v>29</v>
      </c>
      <c r="O392" s="131" t="s">
        <v>42</v>
      </c>
      <c r="P392" s="132">
        <f>I392+J392</f>
        <v>0</v>
      </c>
      <c r="Q392" s="132">
        <f>ROUND(I392*H392,2)</f>
        <v>0</v>
      </c>
      <c r="R392" s="132">
        <f>ROUND(J392*H392,2)</f>
        <v>0</v>
      </c>
      <c r="T392" s="133">
        <f>S392*H392</f>
        <v>0</v>
      </c>
      <c r="U392" s="133">
        <v>0</v>
      </c>
      <c r="V392" s="133">
        <f>U392*H392</f>
        <v>0</v>
      </c>
      <c r="W392" s="133">
        <v>0</v>
      </c>
      <c r="X392" s="134">
        <f>W392*H392</f>
        <v>0</v>
      </c>
      <c r="AR392" s="135" t="s">
        <v>137</v>
      </c>
      <c r="AT392" s="135" t="s">
        <v>138</v>
      </c>
      <c r="AU392" s="135" t="s">
        <v>81</v>
      </c>
      <c r="AY392" s="16" t="s">
        <v>134</v>
      </c>
      <c r="BE392" s="136">
        <f>IF(O392="základní",K392,0)</f>
        <v>0</v>
      </c>
      <c r="BF392" s="136">
        <f>IF(O392="snížená",K392,0)</f>
        <v>0</v>
      </c>
      <c r="BG392" s="136">
        <f>IF(O392="zákl. přenesená",K392,0)</f>
        <v>0</v>
      </c>
      <c r="BH392" s="136">
        <f>IF(O392="sníž. přenesená",K392,0)</f>
        <v>0</v>
      </c>
      <c r="BI392" s="136">
        <f>IF(O392="nulová",K392,0)</f>
        <v>0</v>
      </c>
      <c r="BJ392" s="16" t="s">
        <v>81</v>
      </c>
      <c r="BK392" s="136">
        <f>ROUND(P392*H392,2)</f>
        <v>0</v>
      </c>
      <c r="BL392" s="16" t="s">
        <v>137</v>
      </c>
      <c r="BM392" s="135" t="s">
        <v>1286</v>
      </c>
    </row>
    <row r="393" spans="2:65" s="1" customFormat="1" ht="19.5">
      <c r="B393" s="31"/>
      <c r="D393" s="137" t="s">
        <v>144</v>
      </c>
      <c r="F393" s="138" t="s">
        <v>1287</v>
      </c>
      <c r="I393" s="139"/>
      <c r="J393" s="139"/>
      <c r="M393" s="31"/>
      <c r="N393" s="140"/>
      <c r="X393" s="52"/>
      <c r="AT393" s="16" t="s">
        <v>144</v>
      </c>
      <c r="AU393" s="16" t="s">
        <v>81</v>
      </c>
    </row>
    <row r="394" spans="2:65" s="1" customFormat="1" ht="11.25">
      <c r="B394" s="31"/>
      <c r="D394" s="141" t="s">
        <v>145</v>
      </c>
      <c r="F394" s="142" t="s">
        <v>1288</v>
      </c>
      <c r="I394" s="139"/>
      <c r="J394" s="139"/>
      <c r="M394" s="31"/>
      <c r="N394" s="140"/>
      <c r="X394" s="52"/>
      <c r="AT394" s="16" t="s">
        <v>145</v>
      </c>
      <c r="AU394" s="16" t="s">
        <v>81</v>
      </c>
    </row>
    <row r="395" spans="2:65" s="11" customFormat="1" ht="11.25">
      <c r="B395" s="144"/>
      <c r="D395" s="137" t="s">
        <v>149</v>
      </c>
      <c r="E395" s="145" t="s">
        <v>29</v>
      </c>
      <c r="F395" s="146" t="s">
        <v>1281</v>
      </c>
      <c r="H395" s="147">
        <v>29.8</v>
      </c>
      <c r="I395" s="148"/>
      <c r="J395" s="148"/>
      <c r="M395" s="144"/>
      <c r="N395" s="149"/>
      <c r="X395" s="150"/>
      <c r="AT395" s="145" t="s">
        <v>149</v>
      </c>
      <c r="AU395" s="145" t="s">
        <v>81</v>
      </c>
      <c r="AV395" s="11" t="s">
        <v>83</v>
      </c>
      <c r="AW395" s="11" t="s">
        <v>5</v>
      </c>
      <c r="AX395" s="11" t="s">
        <v>73</v>
      </c>
      <c r="AY395" s="145" t="s">
        <v>134</v>
      </c>
    </row>
    <row r="396" spans="2:65" s="11" customFormat="1" ht="11.25">
      <c r="B396" s="144"/>
      <c r="D396" s="137" t="s">
        <v>149</v>
      </c>
      <c r="E396" s="145" t="s">
        <v>29</v>
      </c>
      <c r="F396" s="146" t="s">
        <v>1289</v>
      </c>
      <c r="H396" s="147">
        <v>145.19999999999999</v>
      </c>
      <c r="I396" s="148"/>
      <c r="J396" s="148"/>
      <c r="M396" s="144"/>
      <c r="N396" s="149"/>
      <c r="X396" s="150"/>
      <c r="AT396" s="145" t="s">
        <v>149</v>
      </c>
      <c r="AU396" s="145" t="s">
        <v>81</v>
      </c>
      <c r="AV396" s="11" t="s">
        <v>83</v>
      </c>
      <c r="AW396" s="11" t="s">
        <v>5</v>
      </c>
      <c r="AX396" s="11" t="s">
        <v>73</v>
      </c>
      <c r="AY396" s="145" t="s">
        <v>134</v>
      </c>
    </row>
    <row r="397" spans="2:65" s="14" customFormat="1" ht="11.25">
      <c r="B397" s="166"/>
      <c r="D397" s="137" t="s">
        <v>149</v>
      </c>
      <c r="E397" s="167" t="s">
        <v>29</v>
      </c>
      <c r="F397" s="168" t="s">
        <v>302</v>
      </c>
      <c r="H397" s="169">
        <v>175</v>
      </c>
      <c r="I397" s="170"/>
      <c r="J397" s="170"/>
      <c r="M397" s="166"/>
      <c r="N397" s="171"/>
      <c r="X397" s="172"/>
      <c r="AT397" s="167" t="s">
        <v>149</v>
      </c>
      <c r="AU397" s="167" t="s">
        <v>81</v>
      </c>
      <c r="AV397" s="14" t="s">
        <v>137</v>
      </c>
      <c r="AW397" s="14" t="s">
        <v>5</v>
      </c>
      <c r="AX397" s="14" t="s">
        <v>81</v>
      </c>
      <c r="AY397" s="167" t="s">
        <v>134</v>
      </c>
    </row>
    <row r="398" spans="2:65" s="1" customFormat="1" ht="24.2" customHeight="1">
      <c r="B398" s="31"/>
      <c r="C398" s="123" t="s">
        <v>1290</v>
      </c>
      <c r="D398" s="123" t="s">
        <v>138</v>
      </c>
      <c r="E398" s="124" t="s">
        <v>1291</v>
      </c>
      <c r="F398" s="125" t="s">
        <v>1292</v>
      </c>
      <c r="G398" s="126" t="s">
        <v>273</v>
      </c>
      <c r="H398" s="127">
        <v>29.8</v>
      </c>
      <c r="I398" s="128"/>
      <c r="J398" s="128"/>
      <c r="K398" s="129">
        <f>ROUND(P398*H398,2)</f>
        <v>0</v>
      </c>
      <c r="L398" s="125" t="s">
        <v>142</v>
      </c>
      <c r="M398" s="31"/>
      <c r="N398" s="130" t="s">
        <v>29</v>
      </c>
      <c r="O398" s="131" t="s">
        <v>42</v>
      </c>
      <c r="P398" s="132">
        <f>I398+J398</f>
        <v>0</v>
      </c>
      <c r="Q398" s="132">
        <f>ROUND(I398*H398,2)</f>
        <v>0</v>
      </c>
      <c r="R398" s="132">
        <f>ROUND(J398*H398,2)</f>
        <v>0</v>
      </c>
      <c r="T398" s="133">
        <f>S398*H398</f>
        <v>0</v>
      </c>
      <c r="U398" s="133">
        <v>0</v>
      </c>
      <c r="V398" s="133">
        <f>U398*H398</f>
        <v>0</v>
      </c>
      <c r="W398" s="133">
        <v>0</v>
      </c>
      <c r="X398" s="134">
        <f>W398*H398</f>
        <v>0</v>
      </c>
      <c r="AR398" s="135" t="s">
        <v>137</v>
      </c>
      <c r="AT398" s="135" t="s">
        <v>138</v>
      </c>
      <c r="AU398" s="135" t="s">
        <v>81</v>
      </c>
      <c r="AY398" s="16" t="s">
        <v>134</v>
      </c>
      <c r="BE398" s="136">
        <f>IF(O398="základní",K398,0)</f>
        <v>0</v>
      </c>
      <c r="BF398" s="136">
        <f>IF(O398="snížená",K398,0)</f>
        <v>0</v>
      </c>
      <c r="BG398" s="136">
        <f>IF(O398="zákl. přenesená",K398,0)</f>
        <v>0</v>
      </c>
      <c r="BH398" s="136">
        <f>IF(O398="sníž. přenesená",K398,0)</f>
        <v>0</v>
      </c>
      <c r="BI398" s="136">
        <f>IF(O398="nulová",K398,0)</f>
        <v>0</v>
      </c>
      <c r="BJ398" s="16" t="s">
        <v>81</v>
      </c>
      <c r="BK398" s="136">
        <f>ROUND(P398*H398,2)</f>
        <v>0</v>
      </c>
      <c r="BL398" s="16" t="s">
        <v>137</v>
      </c>
      <c r="BM398" s="135" t="s">
        <v>1293</v>
      </c>
    </row>
    <row r="399" spans="2:65" s="1" customFormat="1" ht="11.25">
      <c r="B399" s="31"/>
      <c r="D399" s="137" t="s">
        <v>144</v>
      </c>
      <c r="F399" s="138" t="s">
        <v>1294</v>
      </c>
      <c r="I399" s="139"/>
      <c r="J399" s="139"/>
      <c r="M399" s="31"/>
      <c r="N399" s="140"/>
      <c r="X399" s="52"/>
      <c r="AT399" s="16" t="s">
        <v>144</v>
      </c>
      <c r="AU399" s="16" t="s">
        <v>81</v>
      </c>
    </row>
    <row r="400" spans="2:65" s="1" customFormat="1" ht="11.25">
      <c r="B400" s="31"/>
      <c r="D400" s="141" t="s">
        <v>145</v>
      </c>
      <c r="F400" s="142" t="s">
        <v>1295</v>
      </c>
      <c r="I400" s="139"/>
      <c r="J400" s="139"/>
      <c r="M400" s="31"/>
      <c r="N400" s="140"/>
      <c r="X400" s="52"/>
      <c r="AT400" s="16" t="s">
        <v>145</v>
      </c>
      <c r="AU400" s="16" t="s">
        <v>81</v>
      </c>
    </row>
    <row r="401" spans="2:65" s="11" customFormat="1" ht="11.25">
      <c r="B401" s="144"/>
      <c r="D401" s="137" t="s">
        <v>149</v>
      </c>
      <c r="E401" s="145" t="s">
        <v>29</v>
      </c>
      <c r="F401" s="146" t="s">
        <v>1281</v>
      </c>
      <c r="H401" s="147">
        <v>29.8</v>
      </c>
      <c r="I401" s="148"/>
      <c r="J401" s="148"/>
      <c r="M401" s="144"/>
      <c r="N401" s="149"/>
      <c r="X401" s="150"/>
      <c r="AT401" s="145" t="s">
        <v>149</v>
      </c>
      <c r="AU401" s="145" t="s">
        <v>81</v>
      </c>
      <c r="AV401" s="11" t="s">
        <v>83</v>
      </c>
      <c r="AW401" s="11" t="s">
        <v>5</v>
      </c>
      <c r="AX401" s="11" t="s">
        <v>81</v>
      </c>
      <c r="AY401" s="145" t="s">
        <v>134</v>
      </c>
    </row>
    <row r="402" spans="2:65" s="10" customFormat="1" ht="25.9" customHeight="1">
      <c r="B402" s="112"/>
      <c r="D402" s="113" t="s">
        <v>72</v>
      </c>
      <c r="E402" s="114" t="s">
        <v>172</v>
      </c>
      <c r="F402" s="114" t="s">
        <v>741</v>
      </c>
      <c r="I402" s="115"/>
      <c r="J402" s="115"/>
      <c r="K402" s="116">
        <f>BK402</f>
        <v>0</v>
      </c>
      <c r="M402" s="112"/>
      <c r="N402" s="117"/>
      <c r="Q402" s="118">
        <f>SUM(Q403:Q414)</f>
        <v>0</v>
      </c>
      <c r="R402" s="118">
        <f>SUM(R403:R414)</f>
        <v>0</v>
      </c>
      <c r="T402" s="119">
        <f>SUM(T403:T414)</f>
        <v>0</v>
      </c>
      <c r="V402" s="119">
        <f>SUM(V403:V414)</f>
        <v>9.8253999999999998E-3</v>
      </c>
      <c r="X402" s="120">
        <f>SUM(X403:X414)</f>
        <v>0</v>
      </c>
      <c r="AR402" s="113" t="s">
        <v>137</v>
      </c>
      <c r="AT402" s="121" t="s">
        <v>72</v>
      </c>
      <c r="AU402" s="121" t="s">
        <v>73</v>
      </c>
      <c r="AY402" s="113" t="s">
        <v>134</v>
      </c>
      <c r="BK402" s="122">
        <f>SUM(BK403:BK414)</f>
        <v>0</v>
      </c>
    </row>
    <row r="403" spans="2:65" s="1" customFormat="1" ht="24.2" customHeight="1">
      <c r="B403" s="31"/>
      <c r="C403" s="123" t="s">
        <v>1296</v>
      </c>
      <c r="D403" s="123" t="s">
        <v>138</v>
      </c>
      <c r="E403" s="124" t="s">
        <v>1297</v>
      </c>
      <c r="F403" s="125" t="s">
        <v>1298</v>
      </c>
      <c r="G403" s="126" t="s">
        <v>273</v>
      </c>
      <c r="H403" s="127">
        <v>5.2</v>
      </c>
      <c r="I403" s="128"/>
      <c r="J403" s="128"/>
      <c r="K403" s="129">
        <f>ROUND(P403*H403,2)</f>
        <v>0</v>
      </c>
      <c r="L403" s="125" t="s">
        <v>142</v>
      </c>
      <c r="M403" s="31"/>
      <c r="N403" s="130" t="s">
        <v>29</v>
      </c>
      <c r="O403" s="131" t="s">
        <v>42</v>
      </c>
      <c r="P403" s="132">
        <f>I403+J403</f>
        <v>0</v>
      </c>
      <c r="Q403" s="132">
        <f>ROUND(I403*H403,2)</f>
        <v>0</v>
      </c>
      <c r="R403" s="132">
        <f>ROUND(J403*H403,2)</f>
        <v>0</v>
      </c>
      <c r="T403" s="133">
        <f>S403*H403</f>
        <v>0</v>
      </c>
      <c r="U403" s="133">
        <v>8.1999999999999998E-4</v>
      </c>
      <c r="V403" s="133">
        <f>U403*H403</f>
        <v>4.2640000000000004E-3</v>
      </c>
      <c r="W403" s="133">
        <v>0</v>
      </c>
      <c r="X403" s="134">
        <f>W403*H403</f>
        <v>0</v>
      </c>
      <c r="AR403" s="135" t="s">
        <v>137</v>
      </c>
      <c r="AT403" s="135" t="s">
        <v>138</v>
      </c>
      <c r="AU403" s="135" t="s">
        <v>81</v>
      </c>
      <c r="AY403" s="16" t="s">
        <v>134</v>
      </c>
      <c r="BE403" s="136">
        <f>IF(O403="základní",K403,0)</f>
        <v>0</v>
      </c>
      <c r="BF403" s="136">
        <f>IF(O403="snížená",K403,0)</f>
        <v>0</v>
      </c>
      <c r="BG403" s="136">
        <f>IF(O403="zákl. přenesená",K403,0)</f>
        <v>0</v>
      </c>
      <c r="BH403" s="136">
        <f>IF(O403="sníž. přenesená",K403,0)</f>
        <v>0</v>
      </c>
      <c r="BI403" s="136">
        <f>IF(O403="nulová",K403,0)</f>
        <v>0</v>
      </c>
      <c r="BJ403" s="16" t="s">
        <v>81</v>
      </c>
      <c r="BK403" s="136">
        <f>ROUND(P403*H403,2)</f>
        <v>0</v>
      </c>
      <c r="BL403" s="16" t="s">
        <v>137</v>
      </c>
      <c r="BM403" s="135" t="s">
        <v>1299</v>
      </c>
    </row>
    <row r="404" spans="2:65" s="1" customFormat="1" ht="11.25">
      <c r="B404" s="31"/>
      <c r="D404" s="137" t="s">
        <v>144</v>
      </c>
      <c r="F404" s="138" t="s">
        <v>1300</v>
      </c>
      <c r="I404" s="139"/>
      <c r="J404" s="139"/>
      <c r="M404" s="31"/>
      <c r="N404" s="140"/>
      <c r="X404" s="52"/>
      <c r="AT404" s="16" t="s">
        <v>144</v>
      </c>
      <c r="AU404" s="16" t="s">
        <v>81</v>
      </c>
    </row>
    <row r="405" spans="2:65" s="1" customFormat="1" ht="11.25">
      <c r="B405" s="31"/>
      <c r="D405" s="141" t="s">
        <v>145</v>
      </c>
      <c r="F405" s="142" t="s">
        <v>1301</v>
      </c>
      <c r="I405" s="139"/>
      <c r="J405" s="139"/>
      <c r="M405" s="31"/>
      <c r="N405" s="140"/>
      <c r="X405" s="52"/>
      <c r="AT405" s="16" t="s">
        <v>145</v>
      </c>
      <c r="AU405" s="16" t="s">
        <v>81</v>
      </c>
    </row>
    <row r="406" spans="2:65" s="11" customFormat="1" ht="11.25">
      <c r="B406" s="144"/>
      <c r="D406" s="137" t="s">
        <v>149</v>
      </c>
      <c r="E406" s="145" t="s">
        <v>29</v>
      </c>
      <c r="F406" s="146" t="s">
        <v>1302</v>
      </c>
      <c r="H406" s="147">
        <v>5.2</v>
      </c>
      <c r="I406" s="148"/>
      <c r="J406" s="148"/>
      <c r="M406" s="144"/>
      <c r="N406" s="149"/>
      <c r="X406" s="150"/>
      <c r="AT406" s="145" t="s">
        <v>149</v>
      </c>
      <c r="AU406" s="145" t="s">
        <v>81</v>
      </c>
      <c r="AV406" s="11" t="s">
        <v>83</v>
      </c>
      <c r="AW406" s="11" t="s">
        <v>5</v>
      </c>
      <c r="AX406" s="11" t="s">
        <v>81</v>
      </c>
      <c r="AY406" s="145" t="s">
        <v>134</v>
      </c>
    </row>
    <row r="407" spans="2:65" s="1" customFormat="1" ht="24.2" customHeight="1">
      <c r="B407" s="31"/>
      <c r="C407" s="123" t="s">
        <v>1303</v>
      </c>
      <c r="D407" s="123" t="s">
        <v>138</v>
      </c>
      <c r="E407" s="124" t="s">
        <v>1304</v>
      </c>
      <c r="F407" s="125" t="s">
        <v>1305</v>
      </c>
      <c r="G407" s="126" t="s">
        <v>541</v>
      </c>
      <c r="H407" s="127">
        <v>7.02</v>
      </c>
      <c r="I407" s="128"/>
      <c r="J407" s="128"/>
      <c r="K407" s="129">
        <f>ROUND(P407*H407,2)</f>
        <v>0</v>
      </c>
      <c r="L407" s="125" t="s">
        <v>142</v>
      </c>
      <c r="M407" s="31"/>
      <c r="N407" s="130" t="s">
        <v>29</v>
      </c>
      <c r="O407" s="131" t="s">
        <v>42</v>
      </c>
      <c r="P407" s="132">
        <f>I407+J407</f>
        <v>0</v>
      </c>
      <c r="Q407" s="132">
        <f>ROUND(I407*H407,2)</f>
        <v>0</v>
      </c>
      <c r="R407" s="132">
        <f>ROUND(J407*H407,2)</f>
        <v>0</v>
      </c>
      <c r="T407" s="133">
        <f>S407*H407</f>
        <v>0</v>
      </c>
      <c r="U407" s="133">
        <v>5.1999999999999995E-4</v>
      </c>
      <c r="V407" s="133">
        <f>U407*H407</f>
        <v>3.6503999999999994E-3</v>
      </c>
      <c r="W407" s="133">
        <v>0</v>
      </c>
      <c r="X407" s="134">
        <f>W407*H407</f>
        <v>0</v>
      </c>
      <c r="AR407" s="135" t="s">
        <v>250</v>
      </c>
      <c r="AT407" s="135" t="s">
        <v>138</v>
      </c>
      <c r="AU407" s="135" t="s">
        <v>81</v>
      </c>
      <c r="AY407" s="16" t="s">
        <v>134</v>
      </c>
      <c r="BE407" s="136">
        <f>IF(O407="základní",K407,0)</f>
        <v>0</v>
      </c>
      <c r="BF407" s="136">
        <f>IF(O407="snížená",K407,0)</f>
        <v>0</v>
      </c>
      <c r="BG407" s="136">
        <f>IF(O407="zákl. přenesená",K407,0)</f>
        <v>0</v>
      </c>
      <c r="BH407" s="136">
        <f>IF(O407="sníž. přenesená",K407,0)</f>
        <v>0</v>
      </c>
      <c r="BI407" s="136">
        <f>IF(O407="nulová",K407,0)</f>
        <v>0</v>
      </c>
      <c r="BJ407" s="16" t="s">
        <v>81</v>
      </c>
      <c r="BK407" s="136">
        <f>ROUND(P407*H407,2)</f>
        <v>0</v>
      </c>
      <c r="BL407" s="16" t="s">
        <v>250</v>
      </c>
      <c r="BM407" s="135" t="s">
        <v>1306</v>
      </c>
    </row>
    <row r="408" spans="2:65" s="1" customFormat="1" ht="11.25">
      <c r="B408" s="31"/>
      <c r="D408" s="137" t="s">
        <v>144</v>
      </c>
      <c r="F408" s="138" t="s">
        <v>1307</v>
      </c>
      <c r="I408" s="139"/>
      <c r="J408" s="139"/>
      <c r="M408" s="31"/>
      <c r="N408" s="140"/>
      <c r="X408" s="52"/>
      <c r="AT408" s="16" t="s">
        <v>144</v>
      </c>
      <c r="AU408" s="16" t="s">
        <v>81</v>
      </c>
    </row>
    <row r="409" spans="2:65" s="1" customFormat="1" ht="11.25">
      <c r="B409" s="31"/>
      <c r="D409" s="141" t="s">
        <v>145</v>
      </c>
      <c r="F409" s="142" t="s">
        <v>1308</v>
      </c>
      <c r="I409" s="139"/>
      <c r="J409" s="139"/>
      <c r="M409" s="31"/>
      <c r="N409" s="140"/>
      <c r="X409" s="52"/>
      <c r="AT409" s="16" t="s">
        <v>145</v>
      </c>
      <c r="AU409" s="16" t="s">
        <v>81</v>
      </c>
    </row>
    <row r="410" spans="2:65" s="11" customFormat="1" ht="11.25">
      <c r="B410" s="144"/>
      <c r="D410" s="137" t="s">
        <v>149</v>
      </c>
      <c r="E410" s="145" t="s">
        <v>29</v>
      </c>
      <c r="F410" s="146" t="s">
        <v>1309</v>
      </c>
      <c r="H410" s="147">
        <v>7.02</v>
      </c>
      <c r="I410" s="148"/>
      <c r="J410" s="148"/>
      <c r="M410" s="144"/>
      <c r="N410" s="149"/>
      <c r="X410" s="150"/>
      <c r="AT410" s="145" t="s">
        <v>149</v>
      </c>
      <c r="AU410" s="145" t="s">
        <v>81</v>
      </c>
      <c r="AV410" s="11" t="s">
        <v>83</v>
      </c>
      <c r="AW410" s="11" t="s">
        <v>5</v>
      </c>
      <c r="AX410" s="11" t="s">
        <v>81</v>
      </c>
      <c r="AY410" s="145" t="s">
        <v>134</v>
      </c>
    </row>
    <row r="411" spans="2:65" s="1" customFormat="1" ht="24.2" customHeight="1">
      <c r="B411" s="31"/>
      <c r="C411" s="123" t="s">
        <v>1310</v>
      </c>
      <c r="D411" s="123" t="s">
        <v>138</v>
      </c>
      <c r="E411" s="124" t="s">
        <v>1311</v>
      </c>
      <c r="F411" s="125" t="s">
        <v>1312</v>
      </c>
      <c r="G411" s="126" t="s">
        <v>541</v>
      </c>
      <c r="H411" s="127">
        <v>14.7</v>
      </c>
      <c r="I411" s="128"/>
      <c r="J411" s="128"/>
      <c r="K411" s="129">
        <f>ROUND(P411*H411,2)</f>
        <v>0</v>
      </c>
      <c r="L411" s="125" t="s">
        <v>142</v>
      </c>
      <c r="M411" s="31"/>
      <c r="N411" s="130" t="s">
        <v>29</v>
      </c>
      <c r="O411" s="131" t="s">
        <v>42</v>
      </c>
      <c r="P411" s="132">
        <f>I411+J411</f>
        <v>0</v>
      </c>
      <c r="Q411" s="132">
        <f>ROUND(I411*H411,2)</f>
        <v>0</v>
      </c>
      <c r="R411" s="132">
        <f>ROUND(J411*H411,2)</f>
        <v>0</v>
      </c>
      <c r="T411" s="133">
        <f>S411*H411</f>
        <v>0</v>
      </c>
      <c r="U411" s="133">
        <v>1.2999999999999999E-4</v>
      </c>
      <c r="V411" s="133">
        <f>U411*H411</f>
        <v>1.9109999999999997E-3</v>
      </c>
      <c r="W411" s="133">
        <v>0</v>
      </c>
      <c r="X411" s="134">
        <f>W411*H411</f>
        <v>0</v>
      </c>
      <c r="AR411" s="135" t="s">
        <v>137</v>
      </c>
      <c r="AT411" s="135" t="s">
        <v>138</v>
      </c>
      <c r="AU411" s="135" t="s">
        <v>81</v>
      </c>
      <c r="AY411" s="16" t="s">
        <v>134</v>
      </c>
      <c r="BE411" s="136">
        <f>IF(O411="základní",K411,0)</f>
        <v>0</v>
      </c>
      <c r="BF411" s="136">
        <f>IF(O411="snížená",K411,0)</f>
        <v>0</v>
      </c>
      <c r="BG411" s="136">
        <f>IF(O411="zákl. přenesená",K411,0)</f>
        <v>0</v>
      </c>
      <c r="BH411" s="136">
        <f>IF(O411="sníž. přenesená",K411,0)</f>
        <v>0</v>
      </c>
      <c r="BI411" s="136">
        <f>IF(O411="nulová",K411,0)</f>
        <v>0</v>
      </c>
      <c r="BJ411" s="16" t="s">
        <v>81</v>
      </c>
      <c r="BK411" s="136">
        <f>ROUND(P411*H411,2)</f>
        <v>0</v>
      </c>
      <c r="BL411" s="16" t="s">
        <v>137</v>
      </c>
      <c r="BM411" s="135" t="s">
        <v>1313</v>
      </c>
    </row>
    <row r="412" spans="2:65" s="1" customFormat="1" ht="11.25">
      <c r="B412" s="31"/>
      <c r="D412" s="137" t="s">
        <v>144</v>
      </c>
      <c r="F412" s="138" t="s">
        <v>1314</v>
      </c>
      <c r="I412" s="139"/>
      <c r="J412" s="139"/>
      <c r="M412" s="31"/>
      <c r="N412" s="140"/>
      <c r="X412" s="52"/>
      <c r="AT412" s="16" t="s">
        <v>144</v>
      </c>
      <c r="AU412" s="16" t="s">
        <v>81</v>
      </c>
    </row>
    <row r="413" spans="2:65" s="1" customFormat="1" ht="11.25">
      <c r="B413" s="31"/>
      <c r="D413" s="141" t="s">
        <v>145</v>
      </c>
      <c r="F413" s="142" t="s">
        <v>1315</v>
      </c>
      <c r="I413" s="139"/>
      <c r="J413" s="139"/>
      <c r="M413" s="31"/>
      <c r="N413" s="140"/>
      <c r="X413" s="52"/>
      <c r="AT413" s="16" t="s">
        <v>145</v>
      </c>
      <c r="AU413" s="16" t="s">
        <v>81</v>
      </c>
    </row>
    <row r="414" spans="2:65" s="11" customFormat="1" ht="11.25">
      <c r="B414" s="144"/>
      <c r="D414" s="137" t="s">
        <v>149</v>
      </c>
      <c r="E414" s="145" t="s">
        <v>29</v>
      </c>
      <c r="F414" s="146" t="s">
        <v>1316</v>
      </c>
      <c r="H414" s="147">
        <v>14.7</v>
      </c>
      <c r="I414" s="148"/>
      <c r="J414" s="148"/>
      <c r="M414" s="144"/>
      <c r="N414" s="149"/>
      <c r="X414" s="150"/>
      <c r="AT414" s="145" t="s">
        <v>149</v>
      </c>
      <c r="AU414" s="145" t="s">
        <v>81</v>
      </c>
      <c r="AV414" s="11" t="s">
        <v>83</v>
      </c>
      <c r="AW414" s="11" t="s">
        <v>5</v>
      </c>
      <c r="AX414" s="11" t="s">
        <v>81</v>
      </c>
      <c r="AY414" s="145" t="s">
        <v>134</v>
      </c>
    </row>
    <row r="415" spans="2:65" s="10" customFormat="1" ht="25.9" customHeight="1">
      <c r="B415" s="112"/>
      <c r="D415" s="113" t="s">
        <v>72</v>
      </c>
      <c r="E415" s="114" t="s">
        <v>859</v>
      </c>
      <c r="F415" s="114" t="s">
        <v>860</v>
      </c>
      <c r="I415" s="115"/>
      <c r="J415" s="115"/>
      <c r="K415" s="116">
        <f>BK415</f>
        <v>0</v>
      </c>
      <c r="M415" s="112"/>
      <c r="N415" s="117"/>
      <c r="Q415" s="118">
        <f>SUM(Q416:Q474)</f>
        <v>0</v>
      </c>
      <c r="R415" s="118">
        <f>SUM(R416:R474)</f>
        <v>0</v>
      </c>
      <c r="T415" s="119">
        <f>SUM(T416:T474)</f>
        <v>0</v>
      </c>
      <c r="V415" s="119">
        <f>SUM(V416:V474)</f>
        <v>0.84482770000000007</v>
      </c>
      <c r="X415" s="120">
        <f>SUM(X416:X474)</f>
        <v>0</v>
      </c>
      <c r="AR415" s="113" t="s">
        <v>137</v>
      </c>
      <c r="AT415" s="121" t="s">
        <v>72</v>
      </c>
      <c r="AU415" s="121" t="s">
        <v>73</v>
      </c>
      <c r="AY415" s="113" t="s">
        <v>134</v>
      </c>
      <c r="BK415" s="122">
        <f>SUM(BK416:BK474)</f>
        <v>0</v>
      </c>
    </row>
    <row r="416" spans="2:65" s="1" customFormat="1" ht="24.2" customHeight="1">
      <c r="B416" s="31"/>
      <c r="C416" s="123" t="s">
        <v>1317</v>
      </c>
      <c r="D416" s="123" t="s">
        <v>138</v>
      </c>
      <c r="E416" s="124" t="s">
        <v>862</v>
      </c>
      <c r="F416" s="125" t="s">
        <v>863</v>
      </c>
      <c r="G416" s="126" t="s">
        <v>541</v>
      </c>
      <c r="H416" s="127">
        <v>6.5519999999999996</v>
      </c>
      <c r="I416" s="128"/>
      <c r="J416" s="128"/>
      <c r="K416" s="129">
        <f>ROUND(P416*H416,2)</f>
        <v>0</v>
      </c>
      <c r="L416" s="125" t="s">
        <v>142</v>
      </c>
      <c r="M416" s="31"/>
      <c r="N416" s="130" t="s">
        <v>29</v>
      </c>
      <c r="O416" s="131" t="s">
        <v>42</v>
      </c>
      <c r="P416" s="132">
        <f>I416+J416</f>
        <v>0</v>
      </c>
      <c r="Q416" s="132">
        <f>ROUND(I416*H416,2)</f>
        <v>0</v>
      </c>
      <c r="R416" s="132">
        <f>ROUND(J416*H416,2)</f>
        <v>0</v>
      </c>
      <c r="T416" s="133">
        <f>S416*H416</f>
        <v>0</v>
      </c>
      <c r="U416" s="133">
        <v>0</v>
      </c>
      <c r="V416" s="133">
        <f>U416*H416</f>
        <v>0</v>
      </c>
      <c r="W416" s="133">
        <v>0</v>
      </c>
      <c r="X416" s="134">
        <f>W416*H416</f>
        <v>0</v>
      </c>
      <c r="AR416" s="135" t="s">
        <v>250</v>
      </c>
      <c r="AT416" s="135" t="s">
        <v>138</v>
      </c>
      <c r="AU416" s="135" t="s">
        <v>81</v>
      </c>
      <c r="AY416" s="16" t="s">
        <v>134</v>
      </c>
      <c r="BE416" s="136">
        <f>IF(O416="základní",K416,0)</f>
        <v>0</v>
      </c>
      <c r="BF416" s="136">
        <f>IF(O416="snížená",K416,0)</f>
        <v>0</v>
      </c>
      <c r="BG416" s="136">
        <f>IF(O416="zákl. přenesená",K416,0)</f>
        <v>0</v>
      </c>
      <c r="BH416" s="136">
        <f>IF(O416="sníž. přenesená",K416,0)</f>
        <v>0</v>
      </c>
      <c r="BI416" s="136">
        <f>IF(O416="nulová",K416,0)</f>
        <v>0</v>
      </c>
      <c r="BJ416" s="16" t="s">
        <v>81</v>
      </c>
      <c r="BK416" s="136">
        <f>ROUND(P416*H416,2)</f>
        <v>0</v>
      </c>
      <c r="BL416" s="16" t="s">
        <v>250</v>
      </c>
      <c r="BM416" s="135" t="s">
        <v>1318</v>
      </c>
    </row>
    <row r="417" spans="2:65" s="1" customFormat="1" ht="11.25">
      <c r="B417" s="31"/>
      <c r="D417" s="137" t="s">
        <v>144</v>
      </c>
      <c r="F417" s="138" t="s">
        <v>865</v>
      </c>
      <c r="I417" s="139"/>
      <c r="J417" s="139"/>
      <c r="M417" s="31"/>
      <c r="N417" s="140"/>
      <c r="X417" s="52"/>
      <c r="AT417" s="16" t="s">
        <v>144</v>
      </c>
      <c r="AU417" s="16" t="s">
        <v>81</v>
      </c>
    </row>
    <row r="418" spans="2:65" s="1" customFormat="1" ht="11.25">
      <c r="B418" s="31"/>
      <c r="D418" s="141" t="s">
        <v>145</v>
      </c>
      <c r="F418" s="142" t="s">
        <v>866</v>
      </c>
      <c r="I418" s="139"/>
      <c r="J418" s="139"/>
      <c r="M418" s="31"/>
      <c r="N418" s="140"/>
      <c r="X418" s="52"/>
      <c r="AT418" s="16" t="s">
        <v>145</v>
      </c>
      <c r="AU418" s="16" t="s">
        <v>81</v>
      </c>
    </row>
    <row r="419" spans="2:65" s="11" customFormat="1" ht="11.25">
      <c r="B419" s="144"/>
      <c r="D419" s="137" t="s">
        <v>149</v>
      </c>
      <c r="E419" s="145" t="s">
        <v>29</v>
      </c>
      <c r="F419" s="146" t="s">
        <v>1319</v>
      </c>
      <c r="H419" s="147">
        <v>6.5519999999999996</v>
      </c>
      <c r="I419" s="148"/>
      <c r="J419" s="148"/>
      <c r="M419" s="144"/>
      <c r="N419" s="149"/>
      <c r="X419" s="150"/>
      <c r="AT419" s="145" t="s">
        <v>149</v>
      </c>
      <c r="AU419" s="145" t="s">
        <v>81</v>
      </c>
      <c r="AV419" s="11" t="s">
        <v>83</v>
      </c>
      <c r="AW419" s="11" t="s">
        <v>5</v>
      </c>
      <c r="AX419" s="11" t="s">
        <v>81</v>
      </c>
      <c r="AY419" s="145" t="s">
        <v>134</v>
      </c>
    </row>
    <row r="420" spans="2:65" s="1" customFormat="1" ht="24.2" customHeight="1">
      <c r="B420" s="31"/>
      <c r="C420" s="173" t="s">
        <v>1320</v>
      </c>
      <c r="D420" s="173" t="s">
        <v>546</v>
      </c>
      <c r="E420" s="174" t="s">
        <v>869</v>
      </c>
      <c r="F420" s="175" t="s">
        <v>870</v>
      </c>
      <c r="G420" s="176" t="s">
        <v>448</v>
      </c>
      <c r="H420" s="177">
        <v>2E-3</v>
      </c>
      <c r="I420" s="178"/>
      <c r="J420" s="179"/>
      <c r="K420" s="180">
        <f>ROUND(P420*H420,2)</f>
        <v>0</v>
      </c>
      <c r="L420" s="175" t="s">
        <v>142</v>
      </c>
      <c r="M420" s="181"/>
      <c r="N420" s="182" t="s">
        <v>29</v>
      </c>
      <c r="O420" s="131" t="s">
        <v>42</v>
      </c>
      <c r="P420" s="132">
        <f>I420+J420</f>
        <v>0</v>
      </c>
      <c r="Q420" s="132">
        <f>ROUND(I420*H420,2)</f>
        <v>0</v>
      </c>
      <c r="R420" s="132">
        <f>ROUND(J420*H420,2)</f>
        <v>0</v>
      </c>
      <c r="T420" s="133">
        <f>S420*H420</f>
        <v>0</v>
      </c>
      <c r="U420" s="133">
        <v>1</v>
      </c>
      <c r="V420" s="133">
        <f>U420*H420</f>
        <v>2E-3</v>
      </c>
      <c r="W420" s="133">
        <v>0</v>
      </c>
      <c r="X420" s="134">
        <f>W420*H420</f>
        <v>0</v>
      </c>
      <c r="AR420" s="135" t="s">
        <v>250</v>
      </c>
      <c r="AT420" s="135" t="s">
        <v>546</v>
      </c>
      <c r="AU420" s="135" t="s">
        <v>81</v>
      </c>
      <c r="AY420" s="16" t="s">
        <v>134</v>
      </c>
      <c r="BE420" s="136">
        <f>IF(O420="základní",K420,0)</f>
        <v>0</v>
      </c>
      <c r="BF420" s="136">
        <f>IF(O420="snížená",K420,0)</f>
        <v>0</v>
      </c>
      <c r="BG420" s="136">
        <f>IF(O420="zákl. přenesená",K420,0)</f>
        <v>0</v>
      </c>
      <c r="BH420" s="136">
        <f>IF(O420="sníž. přenesená",K420,0)</f>
        <v>0</v>
      </c>
      <c r="BI420" s="136">
        <f>IF(O420="nulová",K420,0)</f>
        <v>0</v>
      </c>
      <c r="BJ420" s="16" t="s">
        <v>81</v>
      </c>
      <c r="BK420" s="136">
        <f>ROUND(P420*H420,2)</f>
        <v>0</v>
      </c>
      <c r="BL420" s="16" t="s">
        <v>250</v>
      </c>
      <c r="BM420" s="135" t="s">
        <v>1321</v>
      </c>
    </row>
    <row r="421" spans="2:65" s="1" customFormat="1" ht="11.25">
      <c r="B421" s="31"/>
      <c r="D421" s="137" t="s">
        <v>144</v>
      </c>
      <c r="F421" s="138" t="s">
        <v>870</v>
      </c>
      <c r="I421" s="139"/>
      <c r="J421" s="139"/>
      <c r="M421" s="31"/>
      <c r="N421" s="140"/>
      <c r="X421" s="52"/>
      <c r="AT421" s="16" t="s">
        <v>144</v>
      </c>
      <c r="AU421" s="16" t="s">
        <v>81</v>
      </c>
    </row>
    <row r="422" spans="2:65" s="11" customFormat="1" ht="11.25">
      <c r="B422" s="144"/>
      <c r="D422" s="137" t="s">
        <v>149</v>
      </c>
      <c r="F422" s="146" t="s">
        <v>1322</v>
      </c>
      <c r="H422" s="147">
        <v>2E-3</v>
      </c>
      <c r="I422" s="148"/>
      <c r="J422" s="148"/>
      <c r="M422" s="144"/>
      <c r="N422" s="149"/>
      <c r="X422" s="150"/>
      <c r="AT422" s="145" t="s">
        <v>149</v>
      </c>
      <c r="AU422" s="145" t="s">
        <v>81</v>
      </c>
      <c r="AV422" s="11" t="s">
        <v>83</v>
      </c>
      <c r="AW422" s="11" t="s">
        <v>4</v>
      </c>
      <c r="AX422" s="11" t="s">
        <v>81</v>
      </c>
      <c r="AY422" s="145" t="s">
        <v>134</v>
      </c>
    </row>
    <row r="423" spans="2:65" s="1" customFormat="1" ht="24.2" customHeight="1">
      <c r="B423" s="31"/>
      <c r="C423" s="123" t="s">
        <v>1323</v>
      </c>
      <c r="D423" s="123" t="s">
        <v>138</v>
      </c>
      <c r="E423" s="124" t="s">
        <v>874</v>
      </c>
      <c r="F423" s="125" t="s">
        <v>875</v>
      </c>
      <c r="G423" s="126" t="s">
        <v>541</v>
      </c>
      <c r="H423" s="127">
        <v>44.652000000000001</v>
      </c>
      <c r="I423" s="128"/>
      <c r="J423" s="128"/>
      <c r="K423" s="129">
        <f>ROUND(P423*H423,2)</f>
        <v>0</v>
      </c>
      <c r="L423" s="125" t="s">
        <v>142</v>
      </c>
      <c r="M423" s="31"/>
      <c r="N423" s="130" t="s">
        <v>29</v>
      </c>
      <c r="O423" s="131" t="s">
        <v>42</v>
      </c>
      <c r="P423" s="132">
        <f>I423+J423</f>
        <v>0</v>
      </c>
      <c r="Q423" s="132">
        <f>ROUND(I423*H423,2)</f>
        <v>0</v>
      </c>
      <c r="R423" s="132">
        <f>ROUND(J423*H423,2)</f>
        <v>0</v>
      </c>
      <c r="T423" s="133">
        <f>S423*H423</f>
        <v>0</v>
      </c>
      <c r="U423" s="133">
        <v>4.0000000000000001E-3</v>
      </c>
      <c r="V423" s="133">
        <f>U423*H423</f>
        <v>0.17860800000000002</v>
      </c>
      <c r="W423" s="133">
        <v>0</v>
      </c>
      <c r="X423" s="134">
        <f>W423*H423</f>
        <v>0</v>
      </c>
      <c r="AR423" s="135" t="s">
        <v>137</v>
      </c>
      <c r="AT423" s="135" t="s">
        <v>138</v>
      </c>
      <c r="AU423" s="135" t="s">
        <v>81</v>
      </c>
      <c r="AY423" s="16" t="s">
        <v>134</v>
      </c>
      <c r="BE423" s="136">
        <f>IF(O423="základní",K423,0)</f>
        <v>0</v>
      </c>
      <c r="BF423" s="136">
        <f>IF(O423="snížená",K423,0)</f>
        <v>0</v>
      </c>
      <c r="BG423" s="136">
        <f>IF(O423="zákl. přenesená",K423,0)</f>
        <v>0</v>
      </c>
      <c r="BH423" s="136">
        <f>IF(O423="sníž. přenesená",K423,0)</f>
        <v>0</v>
      </c>
      <c r="BI423" s="136">
        <f>IF(O423="nulová",K423,0)</f>
        <v>0</v>
      </c>
      <c r="BJ423" s="16" t="s">
        <v>81</v>
      </c>
      <c r="BK423" s="136">
        <f>ROUND(P423*H423,2)</f>
        <v>0</v>
      </c>
      <c r="BL423" s="16" t="s">
        <v>137</v>
      </c>
      <c r="BM423" s="135" t="s">
        <v>1324</v>
      </c>
    </row>
    <row r="424" spans="2:65" s="1" customFormat="1" ht="19.5">
      <c r="B424" s="31"/>
      <c r="D424" s="137" t="s">
        <v>144</v>
      </c>
      <c r="F424" s="138" t="s">
        <v>877</v>
      </c>
      <c r="I424" s="139"/>
      <c r="J424" s="139"/>
      <c r="M424" s="31"/>
      <c r="N424" s="140"/>
      <c r="X424" s="52"/>
      <c r="AT424" s="16" t="s">
        <v>144</v>
      </c>
      <c r="AU424" s="16" t="s">
        <v>81</v>
      </c>
    </row>
    <row r="425" spans="2:65" s="1" customFormat="1" ht="11.25">
      <c r="B425" s="31"/>
      <c r="D425" s="141" t="s">
        <v>145</v>
      </c>
      <c r="F425" s="142" t="s">
        <v>878</v>
      </c>
      <c r="I425" s="139"/>
      <c r="J425" s="139"/>
      <c r="M425" s="31"/>
      <c r="N425" s="140"/>
      <c r="X425" s="52"/>
      <c r="AT425" s="16" t="s">
        <v>145</v>
      </c>
      <c r="AU425" s="16" t="s">
        <v>81</v>
      </c>
    </row>
    <row r="426" spans="2:65" s="13" customFormat="1" ht="11.25">
      <c r="B426" s="160"/>
      <c r="D426" s="137" t="s">
        <v>149</v>
      </c>
      <c r="E426" s="161" t="s">
        <v>29</v>
      </c>
      <c r="F426" s="162" t="s">
        <v>1325</v>
      </c>
      <c r="H426" s="161" t="s">
        <v>29</v>
      </c>
      <c r="I426" s="163"/>
      <c r="J426" s="163"/>
      <c r="M426" s="160"/>
      <c r="N426" s="164"/>
      <c r="X426" s="165"/>
      <c r="AT426" s="161" t="s">
        <v>149</v>
      </c>
      <c r="AU426" s="161" t="s">
        <v>81</v>
      </c>
      <c r="AV426" s="13" t="s">
        <v>81</v>
      </c>
      <c r="AW426" s="13" t="s">
        <v>5</v>
      </c>
      <c r="AX426" s="13" t="s">
        <v>73</v>
      </c>
      <c r="AY426" s="161" t="s">
        <v>134</v>
      </c>
    </row>
    <row r="427" spans="2:65" s="11" customFormat="1" ht="11.25">
      <c r="B427" s="144"/>
      <c r="D427" s="137" t="s">
        <v>149</v>
      </c>
      <c r="E427" s="145" t="s">
        <v>29</v>
      </c>
      <c r="F427" s="146" t="s">
        <v>1326</v>
      </c>
      <c r="H427" s="147">
        <v>5.4740000000000002</v>
      </c>
      <c r="I427" s="148"/>
      <c r="J427" s="148"/>
      <c r="M427" s="144"/>
      <c r="N427" s="149"/>
      <c r="X427" s="150"/>
      <c r="AT427" s="145" t="s">
        <v>149</v>
      </c>
      <c r="AU427" s="145" t="s">
        <v>81</v>
      </c>
      <c r="AV427" s="11" t="s">
        <v>83</v>
      </c>
      <c r="AW427" s="11" t="s">
        <v>5</v>
      </c>
      <c r="AX427" s="11" t="s">
        <v>73</v>
      </c>
      <c r="AY427" s="145" t="s">
        <v>134</v>
      </c>
    </row>
    <row r="428" spans="2:65" s="11" customFormat="1" ht="11.25">
      <c r="B428" s="144"/>
      <c r="D428" s="137" t="s">
        <v>149</v>
      </c>
      <c r="E428" s="145" t="s">
        <v>29</v>
      </c>
      <c r="F428" s="146" t="s">
        <v>1327</v>
      </c>
      <c r="H428" s="147">
        <v>5.39</v>
      </c>
      <c r="I428" s="148"/>
      <c r="J428" s="148"/>
      <c r="M428" s="144"/>
      <c r="N428" s="149"/>
      <c r="X428" s="150"/>
      <c r="AT428" s="145" t="s">
        <v>149</v>
      </c>
      <c r="AU428" s="145" t="s">
        <v>81</v>
      </c>
      <c r="AV428" s="11" t="s">
        <v>83</v>
      </c>
      <c r="AW428" s="11" t="s">
        <v>5</v>
      </c>
      <c r="AX428" s="11" t="s">
        <v>73</v>
      </c>
      <c r="AY428" s="145" t="s">
        <v>134</v>
      </c>
    </row>
    <row r="429" spans="2:65" s="11" customFormat="1" ht="11.25">
      <c r="B429" s="144"/>
      <c r="D429" s="137" t="s">
        <v>149</v>
      </c>
      <c r="E429" s="145" t="s">
        <v>29</v>
      </c>
      <c r="F429" s="146" t="s">
        <v>1328</v>
      </c>
      <c r="H429" s="147">
        <v>5.2149999999999999</v>
      </c>
      <c r="I429" s="148"/>
      <c r="J429" s="148"/>
      <c r="M429" s="144"/>
      <c r="N429" s="149"/>
      <c r="X429" s="150"/>
      <c r="AT429" s="145" t="s">
        <v>149</v>
      </c>
      <c r="AU429" s="145" t="s">
        <v>81</v>
      </c>
      <c r="AV429" s="11" t="s">
        <v>83</v>
      </c>
      <c r="AW429" s="11" t="s">
        <v>5</v>
      </c>
      <c r="AX429" s="11" t="s">
        <v>73</v>
      </c>
      <c r="AY429" s="145" t="s">
        <v>134</v>
      </c>
    </row>
    <row r="430" spans="2:65" s="11" customFormat="1" ht="11.25">
      <c r="B430" s="144"/>
      <c r="D430" s="137" t="s">
        <v>149</v>
      </c>
      <c r="E430" s="145" t="s">
        <v>29</v>
      </c>
      <c r="F430" s="146" t="s">
        <v>1329</v>
      </c>
      <c r="H430" s="147">
        <v>15.753</v>
      </c>
      <c r="I430" s="148"/>
      <c r="J430" s="148"/>
      <c r="M430" s="144"/>
      <c r="N430" s="149"/>
      <c r="X430" s="150"/>
      <c r="AT430" s="145" t="s">
        <v>149</v>
      </c>
      <c r="AU430" s="145" t="s">
        <v>81</v>
      </c>
      <c r="AV430" s="11" t="s">
        <v>83</v>
      </c>
      <c r="AW430" s="11" t="s">
        <v>5</v>
      </c>
      <c r="AX430" s="11" t="s">
        <v>73</v>
      </c>
      <c r="AY430" s="145" t="s">
        <v>134</v>
      </c>
    </row>
    <row r="431" spans="2:65" s="11" customFormat="1" ht="11.25">
      <c r="B431" s="144"/>
      <c r="D431" s="137" t="s">
        <v>149</v>
      </c>
      <c r="E431" s="145" t="s">
        <v>29</v>
      </c>
      <c r="F431" s="146" t="s">
        <v>1330</v>
      </c>
      <c r="H431" s="147">
        <v>9.6</v>
      </c>
      <c r="I431" s="148"/>
      <c r="J431" s="148"/>
      <c r="M431" s="144"/>
      <c r="N431" s="149"/>
      <c r="X431" s="150"/>
      <c r="AT431" s="145" t="s">
        <v>149</v>
      </c>
      <c r="AU431" s="145" t="s">
        <v>81</v>
      </c>
      <c r="AV431" s="11" t="s">
        <v>83</v>
      </c>
      <c r="AW431" s="11" t="s">
        <v>5</v>
      </c>
      <c r="AX431" s="11" t="s">
        <v>73</v>
      </c>
      <c r="AY431" s="145" t="s">
        <v>134</v>
      </c>
    </row>
    <row r="432" spans="2:65" s="11" customFormat="1" ht="11.25">
      <c r="B432" s="144"/>
      <c r="D432" s="137" t="s">
        <v>149</v>
      </c>
      <c r="E432" s="145" t="s">
        <v>29</v>
      </c>
      <c r="F432" s="146" t="s">
        <v>1331</v>
      </c>
      <c r="H432" s="147">
        <v>3.22</v>
      </c>
      <c r="I432" s="148"/>
      <c r="J432" s="148"/>
      <c r="M432" s="144"/>
      <c r="N432" s="149"/>
      <c r="X432" s="150"/>
      <c r="AT432" s="145" t="s">
        <v>149</v>
      </c>
      <c r="AU432" s="145" t="s">
        <v>81</v>
      </c>
      <c r="AV432" s="11" t="s">
        <v>83</v>
      </c>
      <c r="AW432" s="11" t="s">
        <v>5</v>
      </c>
      <c r="AX432" s="11" t="s">
        <v>73</v>
      </c>
      <c r="AY432" s="145" t="s">
        <v>134</v>
      </c>
    </row>
    <row r="433" spans="2:65" s="14" customFormat="1" ht="11.25">
      <c r="B433" s="166"/>
      <c r="D433" s="137" t="s">
        <v>149</v>
      </c>
      <c r="E433" s="167" t="s">
        <v>29</v>
      </c>
      <c r="F433" s="168" t="s">
        <v>302</v>
      </c>
      <c r="H433" s="169">
        <v>44.652000000000001</v>
      </c>
      <c r="I433" s="170"/>
      <c r="J433" s="170"/>
      <c r="M433" s="166"/>
      <c r="N433" s="171"/>
      <c r="X433" s="172"/>
      <c r="AT433" s="167" t="s">
        <v>149</v>
      </c>
      <c r="AU433" s="167" t="s">
        <v>81</v>
      </c>
      <c r="AV433" s="14" t="s">
        <v>137</v>
      </c>
      <c r="AW433" s="14" t="s">
        <v>5</v>
      </c>
      <c r="AX433" s="14" t="s">
        <v>81</v>
      </c>
      <c r="AY433" s="167" t="s">
        <v>134</v>
      </c>
    </row>
    <row r="434" spans="2:65" s="1" customFormat="1" ht="24.2" customHeight="1">
      <c r="B434" s="31"/>
      <c r="C434" s="123" t="s">
        <v>1332</v>
      </c>
      <c r="D434" s="123" t="s">
        <v>138</v>
      </c>
      <c r="E434" s="124" t="s">
        <v>874</v>
      </c>
      <c r="F434" s="125" t="s">
        <v>875</v>
      </c>
      <c r="G434" s="126" t="s">
        <v>541</v>
      </c>
      <c r="H434" s="127">
        <v>28.573</v>
      </c>
      <c r="I434" s="128"/>
      <c r="J434" s="128"/>
      <c r="K434" s="129">
        <f>ROUND(P434*H434,2)</f>
        <v>0</v>
      </c>
      <c r="L434" s="125" t="s">
        <v>142</v>
      </c>
      <c r="M434" s="31"/>
      <c r="N434" s="130" t="s">
        <v>29</v>
      </c>
      <c r="O434" s="131" t="s">
        <v>42</v>
      </c>
      <c r="P434" s="132">
        <f>I434+J434</f>
        <v>0</v>
      </c>
      <c r="Q434" s="132">
        <f>ROUND(I434*H434,2)</f>
        <v>0</v>
      </c>
      <c r="R434" s="132">
        <f>ROUND(J434*H434,2)</f>
        <v>0</v>
      </c>
      <c r="T434" s="133">
        <f>S434*H434</f>
        <v>0</v>
      </c>
      <c r="U434" s="133">
        <v>4.0000000000000001E-3</v>
      </c>
      <c r="V434" s="133">
        <f>U434*H434</f>
        <v>0.114292</v>
      </c>
      <c r="W434" s="133">
        <v>0</v>
      </c>
      <c r="X434" s="134">
        <f>W434*H434</f>
        <v>0</v>
      </c>
      <c r="AR434" s="135" t="s">
        <v>137</v>
      </c>
      <c r="AT434" s="135" t="s">
        <v>138</v>
      </c>
      <c r="AU434" s="135" t="s">
        <v>81</v>
      </c>
      <c r="AY434" s="16" t="s">
        <v>134</v>
      </c>
      <c r="BE434" s="136">
        <f>IF(O434="základní",K434,0)</f>
        <v>0</v>
      </c>
      <c r="BF434" s="136">
        <f>IF(O434="snížená",K434,0)</f>
        <v>0</v>
      </c>
      <c r="BG434" s="136">
        <f>IF(O434="zákl. přenesená",K434,0)</f>
        <v>0</v>
      </c>
      <c r="BH434" s="136">
        <f>IF(O434="sníž. přenesená",K434,0)</f>
        <v>0</v>
      </c>
      <c r="BI434" s="136">
        <f>IF(O434="nulová",K434,0)</f>
        <v>0</v>
      </c>
      <c r="BJ434" s="16" t="s">
        <v>81</v>
      </c>
      <c r="BK434" s="136">
        <f>ROUND(P434*H434,2)</f>
        <v>0</v>
      </c>
      <c r="BL434" s="16" t="s">
        <v>137</v>
      </c>
      <c r="BM434" s="135" t="s">
        <v>1333</v>
      </c>
    </row>
    <row r="435" spans="2:65" s="1" customFormat="1" ht="19.5">
      <c r="B435" s="31"/>
      <c r="D435" s="137" t="s">
        <v>144</v>
      </c>
      <c r="F435" s="138" t="s">
        <v>877</v>
      </c>
      <c r="I435" s="139"/>
      <c r="J435" s="139"/>
      <c r="M435" s="31"/>
      <c r="N435" s="140"/>
      <c r="X435" s="52"/>
      <c r="AT435" s="16" t="s">
        <v>144</v>
      </c>
      <c r="AU435" s="16" t="s">
        <v>81</v>
      </c>
    </row>
    <row r="436" spans="2:65" s="1" customFormat="1" ht="11.25">
      <c r="B436" s="31"/>
      <c r="D436" s="141" t="s">
        <v>145</v>
      </c>
      <c r="F436" s="142" t="s">
        <v>878</v>
      </c>
      <c r="I436" s="139"/>
      <c r="J436" s="139"/>
      <c r="M436" s="31"/>
      <c r="N436" s="140"/>
      <c r="X436" s="52"/>
      <c r="AT436" s="16" t="s">
        <v>145</v>
      </c>
      <c r="AU436" s="16" t="s">
        <v>81</v>
      </c>
    </row>
    <row r="437" spans="2:65" s="13" customFormat="1" ht="11.25">
      <c r="B437" s="160"/>
      <c r="D437" s="137" t="s">
        <v>149</v>
      </c>
      <c r="E437" s="161" t="s">
        <v>29</v>
      </c>
      <c r="F437" s="162" t="s">
        <v>1334</v>
      </c>
      <c r="H437" s="161" t="s">
        <v>29</v>
      </c>
      <c r="I437" s="163"/>
      <c r="J437" s="163"/>
      <c r="M437" s="160"/>
      <c r="N437" s="164"/>
      <c r="X437" s="165"/>
      <c r="AT437" s="161" t="s">
        <v>149</v>
      </c>
      <c r="AU437" s="161" t="s">
        <v>81</v>
      </c>
      <c r="AV437" s="13" t="s">
        <v>81</v>
      </c>
      <c r="AW437" s="13" t="s">
        <v>5</v>
      </c>
      <c r="AX437" s="13" t="s">
        <v>73</v>
      </c>
      <c r="AY437" s="161" t="s">
        <v>134</v>
      </c>
    </row>
    <row r="438" spans="2:65" s="11" customFormat="1" ht="11.25">
      <c r="B438" s="144"/>
      <c r="D438" s="137" t="s">
        <v>149</v>
      </c>
      <c r="E438" s="145" t="s">
        <v>29</v>
      </c>
      <c r="F438" s="146" t="s">
        <v>1329</v>
      </c>
      <c r="H438" s="147">
        <v>15.753</v>
      </c>
      <c r="I438" s="148"/>
      <c r="J438" s="148"/>
      <c r="M438" s="144"/>
      <c r="N438" s="149"/>
      <c r="X438" s="150"/>
      <c r="AT438" s="145" t="s">
        <v>149</v>
      </c>
      <c r="AU438" s="145" t="s">
        <v>81</v>
      </c>
      <c r="AV438" s="11" t="s">
        <v>83</v>
      </c>
      <c r="AW438" s="11" t="s">
        <v>5</v>
      </c>
      <c r="AX438" s="11" t="s">
        <v>73</v>
      </c>
      <c r="AY438" s="145" t="s">
        <v>134</v>
      </c>
    </row>
    <row r="439" spans="2:65" s="11" customFormat="1" ht="11.25">
      <c r="B439" s="144"/>
      <c r="D439" s="137" t="s">
        <v>149</v>
      </c>
      <c r="E439" s="145" t="s">
        <v>29</v>
      </c>
      <c r="F439" s="146" t="s">
        <v>1330</v>
      </c>
      <c r="H439" s="147">
        <v>9.6</v>
      </c>
      <c r="I439" s="148"/>
      <c r="J439" s="148"/>
      <c r="M439" s="144"/>
      <c r="N439" s="149"/>
      <c r="X439" s="150"/>
      <c r="AT439" s="145" t="s">
        <v>149</v>
      </c>
      <c r="AU439" s="145" t="s">
        <v>81</v>
      </c>
      <c r="AV439" s="11" t="s">
        <v>83</v>
      </c>
      <c r="AW439" s="11" t="s">
        <v>5</v>
      </c>
      <c r="AX439" s="11" t="s">
        <v>73</v>
      </c>
      <c r="AY439" s="145" t="s">
        <v>134</v>
      </c>
    </row>
    <row r="440" spans="2:65" s="11" customFormat="1" ht="11.25">
      <c r="B440" s="144"/>
      <c r="D440" s="137" t="s">
        <v>149</v>
      </c>
      <c r="E440" s="145" t="s">
        <v>29</v>
      </c>
      <c r="F440" s="146" t="s">
        <v>1331</v>
      </c>
      <c r="H440" s="147">
        <v>3.22</v>
      </c>
      <c r="I440" s="148"/>
      <c r="J440" s="148"/>
      <c r="M440" s="144"/>
      <c r="N440" s="149"/>
      <c r="X440" s="150"/>
      <c r="AT440" s="145" t="s">
        <v>149</v>
      </c>
      <c r="AU440" s="145" t="s">
        <v>81</v>
      </c>
      <c r="AV440" s="11" t="s">
        <v>83</v>
      </c>
      <c r="AW440" s="11" t="s">
        <v>5</v>
      </c>
      <c r="AX440" s="11" t="s">
        <v>73</v>
      </c>
      <c r="AY440" s="145" t="s">
        <v>134</v>
      </c>
    </row>
    <row r="441" spans="2:65" s="14" customFormat="1" ht="11.25">
      <c r="B441" s="166"/>
      <c r="D441" s="137" t="s">
        <v>149</v>
      </c>
      <c r="E441" s="167" t="s">
        <v>29</v>
      </c>
      <c r="F441" s="168" t="s">
        <v>302</v>
      </c>
      <c r="H441" s="169">
        <v>28.573</v>
      </c>
      <c r="I441" s="170"/>
      <c r="J441" s="170"/>
      <c r="M441" s="166"/>
      <c r="N441" s="171"/>
      <c r="X441" s="172"/>
      <c r="AT441" s="167" t="s">
        <v>149</v>
      </c>
      <c r="AU441" s="167" t="s">
        <v>81</v>
      </c>
      <c r="AV441" s="14" t="s">
        <v>137</v>
      </c>
      <c r="AW441" s="14" t="s">
        <v>5</v>
      </c>
      <c r="AX441" s="14" t="s">
        <v>81</v>
      </c>
      <c r="AY441" s="167" t="s">
        <v>134</v>
      </c>
    </row>
    <row r="442" spans="2:65" s="1" customFormat="1" ht="24.2" customHeight="1">
      <c r="B442" s="31"/>
      <c r="C442" s="123" t="s">
        <v>1335</v>
      </c>
      <c r="D442" s="123" t="s">
        <v>138</v>
      </c>
      <c r="E442" s="124" t="s">
        <v>1336</v>
      </c>
      <c r="F442" s="125" t="s">
        <v>1337</v>
      </c>
      <c r="G442" s="126" t="s">
        <v>541</v>
      </c>
      <c r="H442" s="127">
        <v>15.21</v>
      </c>
      <c r="I442" s="128"/>
      <c r="J442" s="128"/>
      <c r="K442" s="129">
        <f>ROUND(P442*H442,2)</f>
        <v>0</v>
      </c>
      <c r="L442" s="125" t="s">
        <v>142</v>
      </c>
      <c r="M442" s="31"/>
      <c r="N442" s="130" t="s">
        <v>29</v>
      </c>
      <c r="O442" s="131" t="s">
        <v>42</v>
      </c>
      <c r="P442" s="132">
        <f>I442+J442</f>
        <v>0</v>
      </c>
      <c r="Q442" s="132">
        <f>ROUND(I442*H442,2)</f>
        <v>0</v>
      </c>
      <c r="R442" s="132">
        <f>ROUND(J442*H442,2)</f>
        <v>0</v>
      </c>
      <c r="T442" s="133">
        <f>S442*H442</f>
        <v>0</v>
      </c>
      <c r="U442" s="133">
        <v>0</v>
      </c>
      <c r="V442" s="133">
        <f>U442*H442</f>
        <v>0</v>
      </c>
      <c r="W442" s="133">
        <v>0</v>
      </c>
      <c r="X442" s="134">
        <f>W442*H442</f>
        <v>0</v>
      </c>
      <c r="AR442" s="135" t="s">
        <v>250</v>
      </c>
      <c r="AT442" s="135" t="s">
        <v>138</v>
      </c>
      <c r="AU442" s="135" t="s">
        <v>81</v>
      </c>
      <c r="AY442" s="16" t="s">
        <v>134</v>
      </c>
      <c r="BE442" s="136">
        <f>IF(O442="základní",K442,0)</f>
        <v>0</v>
      </c>
      <c r="BF442" s="136">
        <f>IF(O442="snížená",K442,0)</f>
        <v>0</v>
      </c>
      <c r="BG442" s="136">
        <f>IF(O442="zákl. přenesená",K442,0)</f>
        <v>0</v>
      </c>
      <c r="BH442" s="136">
        <f>IF(O442="sníž. přenesená",K442,0)</f>
        <v>0</v>
      </c>
      <c r="BI442" s="136">
        <f>IF(O442="nulová",K442,0)</f>
        <v>0</v>
      </c>
      <c r="BJ442" s="16" t="s">
        <v>81</v>
      </c>
      <c r="BK442" s="136">
        <f>ROUND(P442*H442,2)</f>
        <v>0</v>
      </c>
      <c r="BL442" s="16" t="s">
        <v>250</v>
      </c>
      <c r="BM442" s="135" t="s">
        <v>1338</v>
      </c>
    </row>
    <row r="443" spans="2:65" s="1" customFormat="1" ht="11.25">
      <c r="B443" s="31"/>
      <c r="D443" s="137" t="s">
        <v>144</v>
      </c>
      <c r="F443" s="138" t="s">
        <v>1339</v>
      </c>
      <c r="I443" s="139"/>
      <c r="J443" s="139"/>
      <c r="M443" s="31"/>
      <c r="N443" s="140"/>
      <c r="X443" s="52"/>
      <c r="AT443" s="16" t="s">
        <v>144</v>
      </c>
      <c r="AU443" s="16" t="s">
        <v>81</v>
      </c>
    </row>
    <row r="444" spans="2:65" s="1" customFormat="1" ht="11.25">
      <c r="B444" s="31"/>
      <c r="D444" s="141" t="s">
        <v>145</v>
      </c>
      <c r="F444" s="142" t="s">
        <v>1340</v>
      </c>
      <c r="I444" s="139"/>
      <c r="J444" s="139"/>
      <c r="M444" s="31"/>
      <c r="N444" s="140"/>
      <c r="X444" s="52"/>
      <c r="AT444" s="16" t="s">
        <v>145</v>
      </c>
      <c r="AU444" s="16" t="s">
        <v>81</v>
      </c>
    </row>
    <row r="445" spans="2:65" s="11" customFormat="1" ht="11.25">
      <c r="B445" s="144"/>
      <c r="D445" s="137" t="s">
        <v>149</v>
      </c>
      <c r="E445" s="145" t="s">
        <v>29</v>
      </c>
      <c r="F445" s="146" t="s">
        <v>1341</v>
      </c>
      <c r="H445" s="147">
        <v>15.21</v>
      </c>
      <c r="I445" s="148"/>
      <c r="J445" s="148"/>
      <c r="M445" s="144"/>
      <c r="N445" s="149"/>
      <c r="X445" s="150"/>
      <c r="AT445" s="145" t="s">
        <v>149</v>
      </c>
      <c r="AU445" s="145" t="s">
        <v>81</v>
      </c>
      <c r="AV445" s="11" t="s">
        <v>83</v>
      </c>
      <c r="AW445" s="11" t="s">
        <v>5</v>
      </c>
      <c r="AX445" s="11" t="s">
        <v>81</v>
      </c>
      <c r="AY445" s="145" t="s">
        <v>134</v>
      </c>
    </row>
    <row r="446" spans="2:65" s="1" customFormat="1" ht="24.2" customHeight="1">
      <c r="B446" s="31"/>
      <c r="C446" s="173" t="s">
        <v>1342</v>
      </c>
      <c r="D446" s="173" t="s">
        <v>546</v>
      </c>
      <c r="E446" s="174" t="s">
        <v>1343</v>
      </c>
      <c r="F446" s="175" t="s">
        <v>1344</v>
      </c>
      <c r="G446" s="176" t="s">
        <v>273</v>
      </c>
      <c r="H446" s="177">
        <v>17.727</v>
      </c>
      <c r="I446" s="178"/>
      <c r="J446" s="179"/>
      <c r="K446" s="180">
        <f>ROUND(P446*H446,2)</f>
        <v>0</v>
      </c>
      <c r="L446" s="175" t="s">
        <v>142</v>
      </c>
      <c r="M446" s="181"/>
      <c r="N446" s="182" t="s">
        <v>29</v>
      </c>
      <c r="O446" s="131" t="s">
        <v>42</v>
      </c>
      <c r="P446" s="132">
        <f>I446+J446</f>
        <v>0</v>
      </c>
      <c r="Q446" s="132">
        <f>ROUND(I446*H446,2)</f>
        <v>0</v>
      </c>
      <c r="R446" s="132">
        <f>ROUND(J446*H446,2)</f>
        <v>0</v>
      </c>
      <c r="T446" s="133">
        <f>S446*H446</f>
        <v>0</v>
      </c>
      <c r="U446" s="133">
        <v>5.4000000000000003E-3</v>
      </c>
      <c r="V446" s="133">
        <f>U446*H446</f>
        <v>9.5725800000000014E-2</v>
      </c>
      <c r="W446" s="133">
        <v>0</v>
      </c>
      <c r="X446" s="134">
        <f>W446*H446</f>
        <v>0</v>
      </c>
      <c r="AR446" s="135" t="s">
        <v>250</v>
      </c>
      <c r="AT446" s="135" t="s">
        <v>546</v>
      </c>
      <c r="AU446" s="135" t="s">
        <v>81</v>
      </c>
      <c r="AY446" s="16" t="s">
        <v>134</v>
      </c>
      <c r="BE446" s="136">
        <f>IF(O446="základní",K446,0)</f>
        <v>0</v>
      </c>
      <c r="BF446" s="136">
        <f>IF(O446="snížená",K446,0)</f>
        <v>0</v>
      </c>
      <c r="BG446" s="136">
        <f>IF(O446="zákl. přenesená",K446,0)</f>
        <v>0</v>
      </c>
      <c r="BH446" s="136">
        <f>IF(O446="sníž. přenesená",K446,0)</f>
        <v>0</v>
      </c>
      <c r="BI446" s="136">
        <f>IF(O446="nulová",K446,0)</f>
        <v>0</v>
      </c>
      <c r="BJ446" s="16" t="s">
        <v>81</v>
      </c>
      <c r="BK446" s="136">
        <f>ROUND(P446*H446,2)</f>
        <v>0</v>
      </c>
      <c r="BL446" s="16" t="s">
        <v>250</v>
      </c>
      <c r="BM446" s="135" t="s">
        <v>1345</v>
      </c>
    </row>
    <row r="447" spans="2:65" s="1" customFormat="1" ht="19.5">
      <c r="B447" s="31"/>
      <c r="D447" s="137" t="s">
        <v>144</v>
      </c>
      <c r="F447" s="138" t="s">
        <v>1344</v>
      </c>
      <c r="I447" s="139"/>
      <c r="J447" s="139"/>
      <c r="M447" s="31"/>
      <c r="N447" s="140"/>
      <c r="X447" s="52"/>
      <c r="AT447" s="16" t="s">
        <v>144</v>
      </c>
      <c r="AU447" s="16" t="s">
        <v>81</v>
      </c>
    </row>
    <row r="448" spans="2:65" s="11" customFormat="1" ht="11.25">
      <c r="B448" s="144"/>
      <c r="D448" s="137" t="s">
        <v>149</v>
      </c>
      <c r="F448" s="146" t="s">
        <v>1346</v>
      </c>
      <c r="H448" s="147">
        <v>17.727</v>
      </c>
      <c r="I448" s="148"/>
      <c r="J448" s="148"/>
      <c r="M448" s="144"/>
      <c r="N448" s="149"/>
      <c r="X448" s="150"/>
      <c r="AT448" s="145" t="s">
        <v>149</v>
      </c>
      <c r="AU448" s="145" t="s">
        <v>81</v>
      </c>
      <c r="AV448" s="11" t="s">
        <v>83</v>
      </c>
      <c r="AW448" s="11" t="s">
        <v>4</v>
      </c>
      <c r="AX448" s="11" t="s">
        <v>81</v>
      </c>
      <c r="AY448" s="145" t="s">
        <v>134</v>
      </c>
    </row>
    <row r="449" spans="2:65" s="1" customFormat="1" ht="24.2" customHeight="1">
      <c r="B449" s="31"/>
      <c r="C449" s="123" t="s">
        <v>1347</v>
      </c>
      <c r="D449" s="123" t="s">
        <v>138</v>
      </c>
      <c r="E449" s="124" t="s">
        <v>1348</v>
      </c>
      <c r="F449" s="125" t="s">
        <v>1349</v>
      </c>
      <c r="G449" s="126" t="s">
        <v>541</v>
      </c>
      <c r="H449" s="127">
        <v>3.52</v>
      </c>
      <c r="I449" s="128"/>
      <c r="J449" s="128"/>
      <c r="K449" s="129">
        <f>ROUND(P449*H449,2)</f>
        <v>0</v>
      </c>
      <c r="L449" s="125" t="s">
        <v>142</v>
      </c>
      <c r="M449" s="31"/>
      <c r="N449" s="130" t="s">
        <v>29</v>
      </c>
      <c r="O449" s="131" t="s">
        <v>42</v>
      </c>
      <c r="P449" s="132">
        <f>I449+J449</f>
        <v>0</v>
      </c>
      <c r="Q449" s="132">
        <f>ROUND(I449*H449,2)</f>
        <v>0</v>
      </c>
      <c r="R449" s="132">
        <f>ROUND(J449*H449,2)</f>
        <v>0</v>
      </c>
      <c r="T449" s="133">
        <f>S449*H449</f>
        <v>0</v>
      </c>
      <c r="U449" s="133">
        <v>4.0000000000000002E-4</v>
      </c>
      <c r="V449" s="133">
        <f>U449*H449</f>
        <v>1.4080000000000002E-3</v>
      </c>
      <c r="W449" s="133">
        <v>0</v>
      </c>
      <c r="X449" s="134">
        <f>W449*H449</f>
        <v>0</v>
      </c>
      <c r="AR449" s="135" t="s">
        <v>250</v>
      </c>
      <c r="AT449" s="135" t="s">
        <v>138</v>
      </c>
      <c r="AU449" s="135" t="s">
        <v>81</v>
      </c>
      <c r="AY449" s="16" t="s">
        <v>134</v>
      </c>
      <c r="BE449" s="136">
        <f>IF(O449="základní",K449,0)</f>
        <v>0</v>
      </c>
      <c r="BF449" s="136">
        <f>IF(O449="snížená",K449,0)</f>
        <v>0</v>
      </c>
      <c r="BG449" s="136">
        <f>IF(O449="zákl. přenesená",K449,0)</f>
        <v>0</v>
      </c>
      <c r="BH449" s="136">
        <f>IF(O449="sníž. přenesená",K449,0)</f>
        <v>0</v>
      </c>
      <c r="BI449" s="136">
        <f>IF(O449="nulová",K449,0)</f>
        <v>0</v>
      </c>
      <c r="BJ449" s="16" t="s">
        <v>81</v>
      </c>
      <c r="BK449" s="136">
        <f>ROUND(P449*H449,2)</f>
        <v>0</v>
      </c>
      <c r="BL449" s="16" t="s">
        <v>250</v>
      </c>
      <c r="BM449" s="135" t="s">
        <v>1350</v>
      </c>
    </row>
    <row r="450" spans="2:65" s="1" customFormat="1" ht="11.25">
      <c r="B450" s="31"/>
      <c r="D450" s="137" t="s">
        <v>144</v>
      </c>
      <c r="F450" s="138" t="s">
        <v>1351</v>
      </c>
      <c r="I450" s="139"/>
      <c r="J450" s="139"/>
      <c r="M450" s="31"/>
      <c r="N450" s="140"/>
      <c r="X450" s="52"/>
      <c r="AT450" s="16" t="s">
        <v>144</v>
      </c>
      <c r="AU450" s="16" t="s">
        <v>81</v>
      </c>
    </row>
    <row r="451" spans="2:65" s="1" customFormat="1" ht="11.25">
      <c r="B451" s="31"/>
      <c r="D451" s="141" t="s">
        <v>145</v>
      </c>
      <c r="F451" s="142" t="s">
        <v>1352</v>
      </c>
      <c r="I451" s="139"/>
      <c r="J451" s="139"/>
      <c r="M451" s="31"/>
      <c r="N451" s="140"/>
      <c r="X451" s="52"/>
      <c r="AT451" s="16" t="s">
        <v>145</v>
      </c>
      <c r="AU451" s="16" t="s">
        <v>81</v>
      </c>
    </row>
    <row r="452" spans="2:65" s="11" customFormat="1" ht="11.25">
      <c r="B452" s="144"/>
      <c r="D452" s="137" t="s">
        <v>149</v>
      </c>
      <c r="E452" s="145" t="s">
        <v>29</v>
      </c>
      <c r="F452" s="146" t="s">
        <v>1353</v>
      </c>
      <c r="H452" s="147">
        <v>3.52</v>
      </c>
      <c r="I452" s="148"/>
      <c r="J452" s="148"/>
      <c r="M452" s="144"/>
      <c r="N452" s="149"/>
      <c r="X452" s="150"/>
      <c r="AT452" s="145" t="s">
        <v>149</v>
      </c>
      <c r="AU452" s="145" t="s">
        <v>81</v>
      </c>
      <c r="AV452" s="11" t="s">
        <v>83</v>
      </c>
      <c r="AW452" s="11" t="s">
        <v>5</v>
      </c>
      <c r="AX452" s="11" t="s">
        <v>81</v>
      </c>
      <c r="AY452" s="145" t="s">
        <v>134</v>
      </c>
    </row>
    <row r="453" spans="2:65" s="1" customFormat="1" ht="24">
      <c r="B453" s="31"/>
      <c r="C453" s="173" t="s">
        <v>1354</v>
      </c>
      <c r="D453" s="173" t="s">
        <v>546</v>
      </c>
      <c r="E453" s="174" t="s">
        <v>888</v>
      </c>
      <c r="F453" s="175" t="s">
        <v>889</v>
      </c>
      <c r="G453" s="176" t="s">
        <v>541</v>
      </c>
      <c r="H453" s="177">
        <v>4.1029999999999998</v>
      </c>
      <c r="I453" s="178"/>
      <c r="J453" s="179"/>
      <c r="K453" s="180">
        <f>ROUND(P453*H453,2)</f>
        <v>0</v>
      </c>
      <c r="L453" s="175" t="s">
        <v>142</v>
      </c>
      <c r="M453" s="181"/>
      <c r="N453" s="182" t="s">
        <v>29</v>
      </c>
      <c r="O453" s="131" t="s">
        <v>42</v>
      </c>
      <c r="P453" s="132">
        <f>I453+J453</f>
        <v>0</v>
      </c>
      <c r="Q453" s="132">
        <f>ROUND(I453*H453,2)</f>
        <v>0</v>
      </c>
      <c r="R453" s="132">
        <f>ROUND(J453*H453,2)</f>
        <v>0</v>
      </c>
      <c r="T453" s="133">
        <f>S453*H453</f>
        <v>0</v>
      </c>
      <c r="U453" s="133">
        <v>5.3E-3</v>
      </c>
      <c r="V453" s="133">
        <f>U453*H453</f>
        <v>2.1745899999999999E-2</v>
      </c>
      <c r="W453" s="133">
        <v>0</v>
      </c>
      <c r="X453" s="134">
        <f>W453*H453</f>
        <v>0</v>
      </c>
      <c r="AR453" s="135" t="s">
        <v>250</v>
      </c>
      <c r="AT453" s="135" t="s">
        <v>546</v>
      </c>
      <c r="AU453" s="135" t="s">
        <v>81</v>
      </c>
      <c r="AY453" s="16" t="s">
        <v>134</v>
      </c>
      <c r="BE453" s="136">
        <f>IF(O453="základní",K453,0)</f>
        <v>0</v>
      </c>
      <c r="BF453" s="136">
        <f>IF(O453="snížená",K453,0)</f>
        <v>0</v>
      </c>
      <c r="BG453" s="136">
        <f>IF(O453="zákl. přenesená",K453,0)</f>
        <v>0</v>
      </c>
      <c r="BH453" s="136">
        <f>IF(O453="sníž. přenesená",K453,0)</f>
        <v>0</v>
      </c>
      <c r="BI453" s="136">
        <f>IF(O453="nulová",K453,0)</f>
        <v>0</v>
      </c>
      <c r="BJ453" s="16" t="s">
        <v>81</v>
      </c>
      <c r="BK453" s="136">
        <f>ROUND(P453*H453,2)</f>
        <v>0</v>
      </c>
      <c r="BL453" s="16" t="s">
        <v>250</v>
      </c>
      <c r="BM453" s="135" t="s">
        <v>1355</v>
      </c>
    </row>
    <row r="454" spans="2:65" s="1" customFormat="1" ht="11.25">
      <c r="B454" s="31"/>
      <c r="D454" s="137" t="s">
        <v>144</v>
      </c>
      <c r="F454" s="138" t="s">
        <v>889</v>
      </c>
      <c r="I454" s="139"/>
      <c r="J454" s="139"/>
      <c r="M454" s="31"/>
      <c r="N454" s="140"/>
      <c r="X454" s="52"/>
      <c r="AT454" s="16" t="s">
        <v>144</v>
      </c>
      <c r="AU454" s="16" t="s">
        <v>81</v>
      </c>
    </row>
    <row r="455" spans="2:65" s="11" customFormat="1" ht="11.25">
      <c r="B455" s="144"/>
      <c r="D455" s="137" t="s">
        <v>149</v>
      </c>
      <c r="F455" s="146" t="s">
        <v>1356</v>
      </c>
      <c r="H455" s="147">
        <v>4.1029999999999998</v>
      </c>
      <c r="I455" s="148"/>
      <c r="J455" s="148"/>
      <c r="M455" s="144"/>
      <c r="N455" s="149"/>
      <c r="X455" s="150"/>
      <c r="AT455" s="145" t="s">
        <v>149</v>
      </c>
      <c r="AU455" s="145" t="s">
        <v>81</v>
      </c>
      <c r="AV455" s="11" t="s">
        <v>83</v>
      </c>
      <c r="AW455" s="11" t="s">
        <v>4</v>
      </c>
      <c r="AX455" s="11" t="s">
        <v>81</v>
      </c>
      <c r="AY455" s="145" t="s">
        <v>134</v>
      </c>
    </row>
    <row r="456" spans="2:65" s="1" customFormat="1" ht="24.2" customHeight="1">
      <c r="B456" s="31"/>
      <c r="C456" s="123" t="s">
        <v>1357</v>
      </c>
      <c r="D456" s="123" t="s">
        <v>138</v>
      </c>
      <c r="E456" s="124" t="s">
        <v>881</v>
      </c>
      <c r="F456" s="125" t="s">
        <v>882</v>
      </c>
      <c r="G456" s="126" t="s">
        <v>541</v>
      </c>
      <c r="H456" s="127">
        <v>25.419</v>
      </c>
      <c r="I456" s="128"/>
      <c r="J456" s="128"/>
      <c r="K456" s="129">
        <f>ROUND(P456*H456,2)</f>
        <v>0</v>
      </c>
      <c r="L456" s="125" t="s">
        <v>142</v>
      </c>
      <c r="M456" s="31"/>
      <c r="N456" s="130" t="s">
        <v>29</v>
      </c>
      <c r="O456" s="131" t="s">
        <v>42</v>
      </c>
      <c r="P456" s="132">
        <f>I456+J456</f>
        <v>0</v>
      </c>
      <c r="Q456" s="132">
        <f>ROUND(I456*H456,2)</f>
        <v>0</v>
      </c>
      <c r="R456" s="132">
        <f>ROUND(J456*H456,2)</f>
        <v>0</v>
      </c>
      <c r="T456" s="133">
        <f>S456*H456</f>
        <v>0</v>
      </c>
      <c r="U456" s="133">
        <v>4.0000000000000002E-4</v>
      </c>
      <c r="V456" s="133">
        <f>U456*H456</f>
        <v>1.0167600000000001E-2</v>
      </c>
      <c r="W456" s="133">
        <v>0</v>
      </c>
      <c r="X456" s="134">
        <f>W456*H456</f>
        <v>0</v>
      </c>
      <c r="AR456" s="135" t="s">
        <v>250</v>
      </c>
      <c r="AT456" s="135" t="s">
        <v>138</v>
      </c>
      <c r="AU456" s="135" t="s">
        <v>81</v>
      </c>
      <c r="AY456" s="16" t="s">
        <v>134</v>
      </c>
      <c r="BE456" s="136">
        <f>IF(O456="základní",K456,0)</f>
        <v>0</v>
      </c>
      <c r="BF456" s="136">
        <f>IF(O456="snížená",K456,0)</f>
        <v>0</v>
      </c>
      <c r="BG456" s="136">
        <f>IF(O456="zákl. přenesená",K456,0)</f>
        <v>0</v>
      </c>
      <c r="BH456" s="136">
        <f>IF(O456="sníž. přenesená",K456,0)</f>
        <v>0</v>
      </c>
      <c r="BI456" s="136">
        <f>IF(O456="nulová",K456,0)</f>
        <v>0</v>
      </c>
      <c r="BJ456" s="16" t="s">
        <v>81</v>
      </c>
      <c r="BK456" s="136">
        <f>ROUND(P456*H456,2)</f>
        <v>0</v>
      </c>
      <c r="BL456" s="16" t="s">
        <v>250</v>
      </c>
      <c r="BM456" s="135" t="s">
        <v>1358</v>
      </c>
    </row>
    <row r="457" spans="2:65" s="1" customFormat="1" ht="11.25">
      <c r="B457" s="31"/>
      <c r="D457" s="137" t="s">
        <v>144</v>
      </c>
      <c r="F457" s="138" t="s">
        <v>884</v>
      </c>
      <c r="I457" s="139"/>
      <c r="J457" s="139"/>
      <c r="M457" s="31"/>
      <c r="N457" s="140"/>
      <c r="X457" s="52"/>
      <c r="AT457" s="16" t="s">
        <v>144</v>
      </c>
      <c r="AU457" s="16" t="s">
        <v>81</v>
      </c>
    </row>
    <row r="458" spans="2:65" s="1" customFormat="1" ht="11.25">
      <c r="B458" s="31"/>
      <c r="D458" s="141" t="s">
        <v>145</v>
      </c>
      <c r="F458" s="142" t="s">
        <v>885</v>
      </c>
      <c r="I458" s="139"/>
      <c r="J458" s="139"/>
      <c r="M458" s="31"/>
      <c r="N458" s="140"/>
      <c r="X458" s="52"/>
      <c r="AT458" s="16" t="s">
        <v>145</v>
      </c>
      <c r="AU458" s="16" t="s">
        <v>81</v>
      </c>
    </row>
    <row r="459" spans="2:65" s="13" customFormat="1" ht="11.25">
      <c r="B459" s="160"/>
      <c r="D459" s="137" t="s">
        <v>149</v>
      </c>
      <c r="E459" s="161" t="s">
        <v>29</v>
      </c>
      <c r="F459" s="162" t="s">
        <v>1359</v>
      </c>
      <c r="H459" s="161" t="s">
        <v>29</v>
      </c>
      <c r="I459" s="163"/>
      <c r="J459" s="163"/>
      <c r="M459" s="160"/>
      <c r="N459" s="164"/>
      <c r="X459" s="165"/>
      <c r="AT459" s="161" t="s">
        <v>149</v>
      </c>
      <c r="AU459" s="161" t="s">
        <v>81</v>
      </c>
      <c r="AV459" s="13" t="s">
        <v>81</v>
      </c>
      <c r="AW459" s="13" t="s">
        <v>5</v>
      </c>
      <c r="AX459" s="13" t="s">
        <v>73</v>
      </c>
      <c r="AY459" s="161" t="s">
        <v>134</v>
      </c>
    </row>
    <row r="460" spans="2:65" s="11" customFormat="1" ht="11.25">
      <c r="B460" s="144"/>
      <c r="D460" s="137" t="s">
        <v>149</v>
      </c>
      <c r="E460" s="145" t="s">
        <v>29</v>
      </c>
      <c r="F460" s="146" t="s">
        <v>1360</v>
      </c>
      <c r="H460" s="147">
        <v>5.4740000000000002</v>
      </c>
      <c r="I460" s="148"/>
      <c r="J460" s="148"/>
      <c r="M460" s="144"/>
      <c r="N460" s="149"/>
      <c r="X460" s="150"/>
      <c r="AT460" s="145" t="s">
        <v>149</v>
      </c>
      <c r="AU460" s="145" t="s">
        <v>81</v>
      </c>
      <c r="AV460" s="11" t="s">
        <v>83</v>
      </c>
      <c r="AW460" s="11" t="s">
        <v>5</v>
      </c>
      <c r="AX460" s="11" t="s">
        <v>73</v>
      </c>
      <c r="AY460" s="145" t="s">
        <v>134</v>
      </c>
    </row>
    <row r="461" spans="2:65" s="11" customFormat="1" ht="11.25">
      <c r="B461" s="144"/>
      <c r="D461" s="137" t="s">
        <v>149</v>
      </c>
      <c r="E461" s="145" t="s">
        <v>29</v>
      </c>
      <c r="F461" s="146" t="s">
        <v>1327</v>
      </c>
      <c r="H461" s="147">
        <v>5.39</v>
      </c>
      <c r="I461" s="148"/>
      <c r="J461" s="148"/>
      <c r="M461" s="144"/>
      <c r="N461" s="149"/>
      <c r="X461" s="150"/>
      <c r="AT461" s="145" t="s">
        <v>149</v>
      </c>
      <c r="AU461" s="145" t="s">
        <v>81</v>
      </c>
      <c r="AV461" s="11" t="s">
        <v>83</v>
      </c>
      <c r="AW461" s="11" t="s">
        <v>5</v>
      </c>
      <c r="AX461" s="11" t="s">
        <v>73</v>
      </c>
      <c r="AY461" s="145" t="s">
        <v>134</v>
      </c>
    </row>
    <row r="462" spans="2:65" s="11" customFormat="1" ht="11.25">
      <c r="B462" s="144"/>
      <c r="D462" s="137" t="s">
        <v>149</v>
      </c>
      <c r="E462" s="145" t="s">
        <v>29</v>
      </c>
      <c r="F462" s="146" t="s">
        <v>1328</v>
      </c>
      <c r="H462" s="147">
        <v>5.2149999999999999</v>
      </c>
      <c r="I462" s="148"/>
      <c r="J462" s="148"/>
      <c r="M462" s="144"/>
      <c r="N462" s="149"/>
      <c r="X462" s="150"/>
      <c r="AT462" s="145" t="s">
        <v>149</v>
      </c>
      <c r="AU462" s="145" t="s">
        <v>81</v>
      </c>
      <c r="AV462" s="11" t="s">
        <v>83</v>
      </c>
      <c r="AW462" s="11" t="s">
        <v>5</v>
      </c>
      <c r="AX462" s="11" t="s">
        <v>73</v>
      </c>
      <c r="AY462" s="145" t="s">
        <v>134</v>
      </c>
    </row>
    <row r="463" spans="2:65" s="11" customFormat="1" ht="11.25">
      <c r="B463" s="144"/>
      <c r="D463" s="137" t="s">
        <v>149</v>
      </c>
      <c r="E463" s="145" t="s">
        <v>29</v>
      </c>
      <c r="F463" s="146" t="s">
        <v>1361</v>
      </c>
      <c r="H463" s="147">
        <v>9.34</v>
      </c>
      <c r="I463" s="148"/>
      <c r="J463" s="148"/>
      <c r="M463" s="144"/>
      <c r="N463" s="149"/>
      <c r="X463" s="150"/>
      <c r="AT463" s="145" t="s">
        <v>149</v>
      </c>
      <c r="AU463" s="145" t="s">
        <v>81</v>
      </c>
      <c r="AV463" s="11" t="s">
        <v>83</v>
      </c>
      <c r="AW463" s="11" t="s">
        <v>5</v>
      </c>
      <c r="AX463" s="11" t="s">
        <v>73</v>
      </c>
      <c r="AY463" s="145" t="s">
        <v>134</v>
      </c>
    </row>
    <row r="464" spans="2:65" s="14" customFormat="1" ht="11.25">
      <c r="B464" s="166"/>
      <c r="D464" s="137" t="s">
        <v>149</v>
      </c>
      <c r="E464" s="167" t="s">
        <v>29</v>
      </c>
      <c r="F464" s="168" t="s">
        <v>302</v>
      </c>
      <c r="H464" s="169">
        <v>25.419</v>
      </c>
      <c r="I464" s="170"/>
      <c r="J464" s="170"/>
      <c r="M464" s="166"/>
      <c r="N464" s="171"/>
      <c r="X464" s="172"/>
      <c r="AT464" s="167" t="s">
        <v>149</v>
      </c>
      <c r="AU464" s="167" t="s">
        <v>81</v>
      </c>
      <c r="AV464" s="14" t="s">
        <v>137</v>
      </c>
      <c r="AW464" s="14" t="s">
        <v>5</v>
      </c>
      <c r="AX464" s="14" t="s">
        <v>81</v>
      </c>
      <c r="AY464" s="167" t="s">
        <v>134</v>
      </c>
    </row>
    <row r="465" spans="2:65" s="1" customFormat="1" ht="24">
      <c r="B465" s="31"/>
      <c r="C465" s="173" t="s">
        <v>1362</v>
      </c>
      <c r="D465" s="173" t="s">
        <v>546</v>
      </c>
      <c r="E465" s="174" t="s">
        <v>888</v>
      </c>
      <c r="F465" s="175" t="s">
        <v>889</v>
      </c>
      <c r="G465" s="176" t="s">
        <v>541</v>
      </c>
      <c r="H465" s="177">
        <v>31.036999999999999</v>
      </c>
      <c r="I465" s="178"/>
      <c r="J465" s="179"/>
      <c r="K465" s="180">
        <f>ROUND(P465*H465,2)</f>
        <v>0</v>
      </c>
      <c r="L465" s="175" t="s">
        <v>142</v>
      </c>
      <c r="M465" s="181"/>
      <c r="N465" s="182" t="s">
        <v>29</v>
      </c>
      <c r="O465" s="131" t="s">
        <v>42</v>
      </c>
      <c r="P465" s="132">
        <f>I465+J465</f>
        <v>0</v>
      </c>
      <c r="Q465" s="132">
        <f>ROUND(I465*H465,2)</f>
        <v>0</v>
      </c>
      <c r="R465" s="132">
        <f>ROUND(J465*H465,2)</f>
        <v>0</v>
      </c>
      <c r="T465" s="133">
        <f>S465*H465</f>
        <v>0</v>
      </c>
      <c r="U465" s="133">
        <v>5.3E-3</v>
      </c>
      <c r="V465" s="133">
        <f>U465*H465</f>
        <v>0.16449610000000001</v>
      </c>
      <c r="W465" s="133">
        <v>0</v>
      </c>
      <c r="X465" s="134">
        <f>W465*H465</f>
        <v>0</v>
      </c>
      <c r="AR465" s="135" t="s">
        <v>250</v>
      </c>
      <c r="AT465" s="135" t="s">
        <v>546</v>
      </c>
      <c r="AU465" s="135" t="s">
        <v>81</v>
      </c>
      <c r="AY465" s="16" t="s">
        <v>134</v>
      </c>
      <c r="BE465" s="136">
        <f>IF(O465="základní",K465,0)</f>
        <v>0</v>
      </c>
      <c r="BF465" s="136">
        <f>IF(O465="snížená",K465,0)</f>
        <v>0</v>
      </c>
      <c r="BG465" s="136">
        <f>IF(O465="zákl. přenesená",K465,0)</f>
        <v>0</v>
      </c>
      <c r="BH465" s="136">
        <f>IF(O465="sníž. přenesená",K465,0)</f>
        <v>0</v>
      </c>
      <c r="BI465" s="136">
        <f>IF(O465="nulová",K465,0)</f>
        <v>0</v>
      </c>
      <c r="BJ465" s="16" t="s">
        <v>81</v>
      </c>
      <c r="BK465" s="136">
        <f>ROUND(P465*H465,2)</f>
        <v>0</v>
      </c>
      <c r="BL465" s="16" t="s">
        <v>250</v>
      </c>
      <c r="BM465" s="135" t="s">
        <v>1363</v>
      </c>
    </row>
    <row r="466" spans="2:65" s="1" customFormat="1" ht="11.25">
      <c r="B466" s="31"/>
      <c r="D466" s="137" t="s">
        <v>144</v>
      </c>
      <c r="F466" s="138" t="s">
        <v>889</v>
      </c>
      <c r="I466" s="139"/>
      <c r="J466" s="139"/>
      <c r="M466" s="31"/>
      <c r="N466" s="140"/>
      <c r="X466" s="52"/>
      <c r="AT466" s="16" t="s">
        <v>144</v>
      </c>
      <c r="AU466" s="16" t="s">
        <v>81</v>
      </c>
    </row>
    <row r="467" spans="2:65" s="11" customFormat="1" ht="11.25">
      <c r="B467" s="144"/>
      <c r="D467" s="137" t="s">
        <v>149</v>
      </c>
      <c r="F467" s="146" t="s">
        <v>1364</v>
      </c>
      <c r="H467" s="147">
        <v>31.036999999999999</v>
      </c>
      <c r="I467" s="148"/>
      <c r="J467" s="148"/>
      <c r="M467" s="144"/>
      <c r="N467" s="149"/>
      <c r="X467" s="150"/>
      <c r="AT467" s="145" t="s">
        <v>149</v>
      </c>
      <c r="AU467" s="145" t="s">
        <v>81</v>
      </c>
      <c r="AV467" s="11" t="s">
        <v>83</v>
      </c>
      <c r="AW467" s="11" t="s">
        <v>4</v>
      </c>
      <c r="AX467" s="11" t="s">
        <v>81</v>
      </c>
      <c r="AY467" s="145" t="s">
        <v>134</v>
      </c>
    </row>
    <row r="468" spans="2:65" s="1" customFormat="1" ht="24.2" customHeight="1">
      <c r="B468" s="31"/>
      <c r="C468" s="123" t="s">
        <v>1365</v>
      </c>
      <c r="D468" s="123" t="s">
        <v>138</v>
      </c>
      <c r="E468" s="124" t="s">
        <v>1366</v>
      </c>
      <c r="F468" s="125" t="s">
        <v>1367</v>
      </c>
      <c r="G468" s="126" t="s">
        <v>541</v>
      </c>
      <c r="H468" s="127">
        <v>39.1</v>
      </c>
      <c r="I468" s="128"/>
      <c r="J468" s="128"/>
      <c r="K468" s="129">
        <f>ROUND(P468*H468,2)</f>
        <v>0</v>
      </c>
      <c r="L468" s="125" t="s">
        <v>142</v>
      </c>
      <c r="M468" s="31"/>
      <c r="N468" s="130" t="s">
        <v>29</v>
      </c>
      <c r="O468" s="131" t="s">
        <v>42</v>
      </c>
      <c r="P468" s="132">
        <f>I468+J468</f>
        <v>0</v>
      </c>
      <c r="Q468" s="132">
        <f>ROUND(I468*H468,2)</f>
        <v>0</v>
      </c>
      <c r="R468" s="132">
        <f>ROUND(J468*H468,2)</f>
        <v>0</v>
      </c>
      <c r="T468" s="133">
        <f>S468*H468</f>
        <v>0</v>
      </c>
      <c r="U468" s="133">
        <v>3.8000000000000002E-4</v>
      </c>
      <c r="V468" s="133">
        <f>U468*H468</f>
        <v>1.4858000000000001E-2</v>
      </c>
      <c r="W468" s="133">
        <v>0</v>
      </c>
      <c r="X468" s="134">
        <f>W468*H468</f>
        <v>0</v>
      </c>
      <c r="AR468" s="135" t="s">
        <v>250</v>
      </c>
      <c r="AT468" s="135" t="s">
        <v>138</v>
      </c>
      <c r="AU468" s="135" t="s">
        <v>81</v>
      </c>
      <c r="AY468" s="16" t="s">
        <v>134</v>
      </c>
      <c r="BE468" s="136">
        <f>IF(O468="základní",K468,0)</f>
        <v>0</v>
      </c>
      <c r="BF468" s="136">
        <f>IF(O468="snížená",K468,0)</f>
        <v>0</v>
      </c>
      <c r="BG468" s="136">
        <f>IF(O468="zákl. přenesená",K468,0)</f>
        <v>0</v>
      </c>
      <c r="BH468" s="136">
        <f>IF(O468="sníž. přenesená",K468,0)</f>
        <v>0</v>
      </c>
      <c r="BI468" s="136">
        <f>IF(O468="nulová",K468,0)</f>
        <v>0</v>
      </c>
      <c r="BJ468" s="16" t="s">
        <v>81</v>
      </c>
      <c r="BK468" s="136">
        <f>ROUND(P468*H468,2)</f>
        <v>0</v>
      </c>
      <c r="BL468" s="16" t="s">
        <v>250</v>
      </c>
      <c r="BM468" s="135" t="s">
        <v>1368</v>
      </c>
    </row>
    <row r="469" spans="2:65" s="1" customFormat="1" ht="11.25">
      <c r="B469" s="31"/>
      <c r="D469" s="137" t="s">
        <v>144</v>
      </c>
      <c r="F469" s="138" t="s">
        <v>1369</v>
      </c>
      <c r="I469" s="139"/>
      <c r="J469" s="139"/>
      <c r="M469" s="31"/>
      <c r="N469" s="140"/>
      <c r="X469" s="52"/>
      <c r="AT469" s="16" t="s">
        <v>144</v>
      </c>
      <c r="AU469" s="16" t="s">
        <v>81</v>
      </c>
    </row>
    <row r="470" spans="2:65" s="1" customFormat="1" ht="11.25">
      <c r="B470" s="31"/>
      <c r="D470" s="141" t="s">
        <v>145</v>
      </c>
      <c r="F470" s="142" t="s">
        <v>1370</v>
      </c>
      <c r="I470" s="139"/>
      <c r="J470" s="139"/>
      <c r="M470" s="31"/>
      <c r="N470" s="140"/>
      <c r="X470" s="52"/>
      <c r="AT470" s="16" t="s">
        <v>145</v>
      </c>
      <c r="AU470" s="16" t="s">
        <v>81</v>
      </c>
    </row>
    <row r="471" spans="2:65" s="11" customFormat="1" ht="11.25">
      <c r="B471" s="144"/>
      <c r="D471" s="137" t="s">
        <v>149</v>
      </c>
      <c r="E471" s="145" t="s">
        <v>29</v>
      </c>
      <c r="F471" s="146" t="s">
        <v>1371</v>
      </c>
      <c r="H471" s="147">
        <v>39.1</v>
      </c>
      <c r="I471" s="148"/>
      <c r="J471" s="148"/>
      <c r="M471" s="144"/>
      <c r="N471" s="149"/>
      <c r="X471" s="150"/>
      <c r="AT471" s="145" t="s">
        <v>149</v>
      </c>
      <c r="AU471" s="145" t="s">
        <v>81</v>
      </c>
      <c r="AV471" s="11" t="s">
        <v>83</v>
      </c>
      <c r="AW471" s="11" t="s">
        <v>5</v>
      </c>
      <c r="AX471" s="11" t="s">
        <v>81</v>
      </c>
      <c r="AY471" s="145" t="s">
        <v>134</v>
      </c>
    </row>
    <row r="472" spans="2:65" s="1" customFormat="1" ht="24">
      <c r="B472" s="31"/>
      <c r="C472" s="173" t="s">
        <v>1372</v>
      </c>
      <c r="D472" s="173" t="s">
        <v>546</v>
      </c>
      <c r="E472" s="174" t="s">
        <v>888</v>
      </c>
      <c r="F472" s="175" t="s">
        <v>889</v>
      </c>
      <c r="G472" s="176" t="s">
        <v>541</v>
      </c>
      <c r="H472" s="177">
        <v>45.570999999999998</v>
      </c>
      <c r="I472" s="178"/>
      <c r="J472" s="179"/>
      <c r="K472" s="180">
        <f>ROUND(P472*H472,2)</f>
        <v>0</v>
      </c>
      <c r="L472" s="175" t="s">
        <v>142</v>
      </c>
      <c r="M472" s="181"/>
      <c r="N472" s="182" t="s">
        <v>29</v>
      </c>
      <c r="O472" s="131" t="s">
        <v>42</v>
      </c>
      <c r="P472" s="132">
        <f>I472+J472</f>
        <v>0</v>
      </c>
      <c r="Q472" s="132">
        <f>ROUND(I472*H472,2)</f>
        <v>0</v>
      </c>
      <c r="R472" s="132">
        <f>ROUND(J472*H472,2)</f>
        <v>0</v>
      </c>
      <c r="T472" s="133">
        <f>S472*H472</f>
        <v>0</v>
      </c>
      <c r="U472" s="133">
        <v>5.3E-3</v>
      </c>
      <c r="V472" s="133">
        <f>U472*H472</f>
        <v>0.2415263</v>
      </c>
      <c r="W472" s="133">
        <v>0</v>
      </c>
      <c r="X472" s="134">
        <f>W472*H472</f>
        <v>0</v>
      </c>
      <c r="AR472" s="135" t="s">
        <v>250</v>
      </c>
      <c r="AT472" s="135" t="s">
        <v>546</v>
      </c>
      <c r="AU472" s="135" t="s">
        <v>81</v>
      </c>
      <c r="AY472" s="16" t="s">
        <v>134</v>
      </c>
      <c r="BE472" s="136">
        <f>IF(O472="základní",K472,0)</f>
        <v>0</v>
      </c>
      <c r="BF472" s="136">
        <f>IF(O472="snížená",K472,0)</f>
        <v>0</v>
      </c>
      <c r="BG472" s="136">
        <f>IF(O472="zákl. přenesená",K472,0)</f>
        <v>0</v>
      </c>
      <c r="BH472" s="136">
        <f>IF(O472="sníž. přenesená",K472,0)</f>
        <v>0</v>
      </c>
      <c r="BI472" s="136">
        <f>IF(O472="nulová",K472,0)</f>
        <v>0</v>
      </c>
      <c r="BJ472" s="16" t="s">
        <v>81</v>
      </c>
      <c r="BK472" s="136">
        <f>ROUND(P472*H472,2)</f>
        <v>0</v>
      </c>
      <c r="BL472" s="16" t="s">
        <v>250</v>
      </c>
      <c r="BM472" s="135" t="s">
        <v>1373</v>
      </c>
    </row>
    <row r="473" spans="2:65" s="1" customFormat="1" ht="11.25">
      <c r="B473" s="31"/>
      <c r="D473" s="137" t="s">
        <v>144</v>
      </c>
      <c r="F473" s="138" t="s">
        <v>889</v>
      </c>
      <c r="I473" s="139"/>
      <c r="J473" s="139"/>
      <c r="M473" s="31"/>
      <c r="N473" s="140"/>
      <c r="X473" s="52"/>
      <c r="AT473" s="16" t="s">
        <v>144</v>
      </c>
      <c r="AU473" s="16" t="s">
        <v>81</v>
      </c>
    </row>
    <row r="474" spans="2:65" s="11" customFormat="1" ht="11.25">
      <c r="B474" s="144"/>
      <c r="D474" s="137" t="s">
        <v>149</v>
      </c>
      <c r="F474" s="146" t="s">
        <v>1374</v>
      </c>
      <c r="H474" s="147">
        <v>45.570999999999998</v>
      </c>
      <c r="I474" s="148"/>
      <c r="J474" s="148"/>
      <c r="M474" s="144"/>
      <c r="N474" s="149"/>
      <c r="X474" s="150"/>
      <c r="AT474" s="145" t="s">
        <v>149</v>
      </c>
      <c r="AU474" s="145" t="s">
        <v>81</v>
      </c>
      <c r="AV474" s="11" t="s">
        <v>83</v>
      </c>
      <c r="AW474" s="11" t="s">
        <v>4</v>
      </c>
      <c r="AX474" s="11" t="s">
        <v>81</v>
      </c>
      <c r="AY474" s="145" t="s">
        <v>134</v>
      </c>
    </row>
    <row r="475" spans="2:65" s="10" customFormat="1" ht="25.9" customHeight="1">
      <c r="B475" s="112"/>
      <c r="D475" s="113" t="s">
        <v>72</v>
      </c>
      <c r="E475" s="114" t="s">
        <v>1375</v>
      </c>
      <c r="F475" s="114" t="s">
        <v>1376</v>
      </c>
      <c r="I475" s="115"/>
      <c r="J475" s="115"/>
      <c r="K475" s="116">
        <f>BK475</f>
        <v>0</v>
      </c>
      <c r="M475" s="112"/>
      <c r="N475" s="117"/>
      <c r="Q475" s="118">
        <f>SUM(Q476:Q482)</f>
        <v>0</v>
      </c>
      <c r="R475" s="118">
        <f>SUM(R476:R482)</f>
        <v>0</v>
      </c>
      <c r="T475" s="119">
        <f>SUM(T476:T482)</f>
        <v>0</v>
      </c>
      <c r="V475" s="119">
        <f>SUM(V476:V482)</f>
        <v>1.5524999999999999E-2</v>
      </c>
      <c r="X475" s="120">
        <f>SUM(X476:X482)</f>
        <v>0</v>
      </c>
      <c r="AR475" s="113" t="s">
        <v>137</v>
      </c>
      <c r="AT475" s="121" t="s">
        <v>72</v>
      </c>
      <c r="AU475" s="121" t="s">
        <v>73</v>
      </c>
      <c r="AY475" s="113" t="s">
        <v>134</v>
      </c>
      <c r="BK475" s="122">
        <f>SUM(BK476:BK482)</f>
        <v>0</v>
      </c>
    </row>
    <row r="476" spans="2:65" s="1" customFormat="1" ht="24.2" customHeight="1">
      <c r="B476" s="31"/>
      <c r="C476" s="123" t="s">
        <v>1377</v>
      </c>
      <c r="D476" s="123" t="s">
        <v>138</v>
      </c>
      <c r="E476" s="124" t="s">
        <v>1378</v>
      </c>
      <c r="F476" s="125" t="s">
        <v>1379</v>
      </c>
      <c r="G476" s="126" t="s">
        <v>241</v>
      </c>
      <c r="H476" s="127">
        <v>15</v>
      </c>
      <c r="I476" s="128"/>
      <c r="J476" s="128"/>
      <c r="K476" s="129">
        <f>ROUND(P476*H476,2)</f>
        <v>0</v>
      </c>
      <c r="L476" s="125" t="s">
        <v>142</v>
      </c>
      <c r="M476" s="31"/>
      <c r="N476" s="130" t="s">
        <v>29</v>
      </c>
      <c r="O476" s="131" t="s">
        <v>42</v>
      </c>
      <c r="P476" s="132">
        <f>I476+J476</f>
        <v>0</v>
      </c>
      <c r="Q476" s="132">
        <f>ROUND(I476*H476,2)</f>
        <v>0</v>
      </c>
      <c r="R476" s="132">
        <f>ROUND(J476*H476,2)</f>
        <v>0</v>
      </c>
      <c r="T476" s="133">
        <f>S476*H476</f>
        <v>0</v>
      </c>
      <c r="U476" s="133">
        <v>0</v>
      </c>
      <c r="V476" s="133">
        <f>U476*H476</f>
        <v>0</v>
      </c>
      <c r="W476" s="133">
        <v>0</v>
      </c>
      <c r="X476" s="134">
        <f>W476*H476</f>
        <v>0</v>
      </c>
      <c r="AR476" s="135" t="s">
        <v>250</v>
      </c>
      <c r="AT476" s="135" t="s">
        <v>138</v>
      </c>
      <c r="AU476" s="135" t="s">
        <v>81</v>
      </c>
      <c r="AY476" s="16" t="s">
        <v>134</v>
      </c>
      <c r="BE476" s="136">
        <f>IF(O476="základní",K476,0)</f>
        <v>0</v>
      </c>
      <c r="BF476" s="136">
        <f>IF(O476="snížená",K476,0)</f>
        <v>0</v>
      </c>
      <c r="BG476" s="136">
        <f>IF(O476="zákl. přenesená",K476,0)</f>
        <v>0</v>
      </c>
      <c r="BH476" s="136">
        <f>IF(O476="sníž. přenesená",K476,0)</f>
        <v>0</v>
      </c>
      <c r="BI476" s="136">
        <f>IF(O476="nulová",K476,0)</f>
        <v>0</v>
      </c>
      <c r="BJ476" s="16" t="s">
        <v>81</v>
      </c>
      <c r="BK476" s="136">
        <f>ROUND(P476*H476,2)</f>
        <v>0</v>
      </c>
      <c r="BL476" s="16" t="s">
        <v>250</v>
      </c>
      <c r="BM476" s="135" t="s">
        <v>1380</v>
      </c>
    </row>
    <row r="477" spans="2:65" s="1" customFormat="1" ht="19.5">
      <c r="B477" s="31"/>
      <c r="D477" s="137" t="s">
        <v>144</v>
      </c>
      <c r="F477" s="138" t="s">
        <v>1381</v>
      </c>
      <c r="I477" s="139"/>
      <c r="J477" s="139"/>
      <c r="M477" s="31"/>
      <c r="N477" s="140"/>
      <c r="X477" s="52"/>
      <c r="AT477" s="16" t="s">
        <v>144</v>
      </c>
      <c r="AU477" s="16" t="s">
        <v>81</v>
      </c>
    </row>
    <row r="478" spans="2:65" s="1" customFormat="1" ht="11.25">
      <c r="B478" s="31"/>
      <c r="D478" s="141" t="s">
        <v>145</v>
      </c>
      <c r="F478" s="142" t="s">
        <v>1382</v>
      </c>
      <c r="I478" s="139"/>
      <c r="J478" s="139"/>
      <c r="M478" s="31"/>
      <c r="N478" s="140"/>
      <c r="X478" s="52"/>
      <c r="AT478" s="16" t="s">
        <v>145</v>
      </c>
      <c r="AU478" s="16" t="s">
        <v>81</v>
      </c>
    </row>
    <row r="479" spans="2:65" s="1" customFormat="1" ht="29.25">
      <c r="B479" s="31"/>
      <c r="D479" s="137" t="s">
        <v>147</v>
      </c>
      <c r="F479" s="143" t="s">
        <v>1383</v>
      </c>
      <c r="I479" s="139"/>
      <c r="J479" s="139"/>
      <c r="M479" s="31"/>
      <c r="N479" s="140"/>
      <c r="X479" s="52"/>
      <c r="AT479" s="16" t="s">
        <v>147</v>
      </c>
      <c r="AU479" s="16" t="s">
        <v>81</v>
      </c>
    </row>
    <row r="480" spans="2:65" s="1" customFormat="1" ht="24.2" customHeight="1">
      <c r="B480" s="31"/>
      <c r="C480" s="173" t="s">
        <v>1384</v>
      </c>
      <c r="D480" s="173" t="s">
        <v>546</v>
      </c>
      <c r="E480" s="174" t="s">
        <v>1385</v>
      </c>
      <c r="F480" s="175" t="s">
        <v>1386</v>
      </c>
      <c r="G480" s="176" t="s">
        <v>546</v>
      </c>
      <c r="H480" s="177">
        <v>17.25</v>
      </c>
      <c r="I480" s="178"/>
      <c r="J480" s="179"/>
      <c r="K480" s="180">
        <f>ROUND(P480*H480,2)</f>
        <v>0</v>
      </c>
      <c r="L480" s="175" t="s">
        <v>322</v>
      </c>
      <c r="M480" s="181"/>
      <c r="N480" s="182" t="s">
        <v>29</v>
      </c>
      <c r="O480" s="131" t="s">
        <v>42</v>
      </c>
      <c r="P480" s="132">
        <f>I480+J480</f>
        <v>0</v>
      </c>
      <c r="Q480" s="132">
        <f>ROUND(I480*H480,2)</f>
        <v>0</v>
      </c>
      <c r="R480" s="132">
        <f>ROUND(J480*H480,2)</f>
        <v>0</v>
      </c>
      <c r="T480" s="133">
        <f>S480*H480</f>
        <v>0</v>
      </c>
      <c r="U480" s="133">
        <v>8.9999999999999998E-4</v>
      </c>
      <c r="V480" s="133">
        <f>U480*H480</f>
        <v>1.5524999999999999E-2</v>
      </c>
      <c r="W480" s="133">
        <v>0</v>
      </c>
      <c r="X480" s="134">
        <f>W480*H480</f>
        <v>0</v>
      </c>
      <c r="AR480" s="135" t="s">
        <v>250</v>
      </c>
      <c r="AT480" s="135" t="s">
        <v>546</v>
      </c>
      <c r="AU480" s="135" t="s">
        <v>81</v>
      </c>
      <c r="AY480" s="16" t="s">
        <v>134</v>
      </c>
      <c r="BE480" s="136">
        <f>IF(O480="základní",K480,0)</f>
        <v>0</v>
      </c>
      <c r="BF480" s="136">
        <f>IF(O480="snížená",K480,0)</f>
        <v>0</v>
      </c>
      <c r="BG480" s="136">
        <f>IF(O480="zákl. přenesená",K480,0)</f>
        <v>0</v>
      </c>
      <c r="BH480" s="136">
        <f>IF(O480="sníž. přenesená",K480,0)</f>
        <v>0</v>
      </c>
      <c r="BI480" s="136">
        <f>IF(O480="nulová",K480,0)</f>
        <v>0</v>
      </c>
      <c r="BJ480" s="16" t="s">
        <v>81</v>
      </c>
      <c r="BK480" s="136">
        <f>ROUND(P480*H480,2)</f>
        <v>0</v>
      </c>
      <c r="BL480" s="16" t="s">
        <v>250</v>
      </c>
      <c r="BM480" s="135" t="s">
        <v>1387</v>
      </c>
    </row>
    <row r="481" spans="2:65" s="1" customFormat="1" ht="11.25">
      <c r="B481" s="31"/>
      <c r="D481" s="137" t="s">
        <v>144</v>
      </c>
      <c r="F481" s="138" t="s">
        <v>1386</v>
      </c>
      <c r="I481" s="139"/>
      <c r="J481" s="139"/>
      <c r="M481" s="31"/>
      <c r="N481" s="140"/>
      <c r="X481" s="52"/>
      <c r="AT481" s="16" t="s">
        <v>144</v>
      </c>
      <c r="AU481" s="16" t="s">
        <v>81</v>
      </c>
    </row>
    <row r="482" spans="2:65" s="11" customFormat="1" ht="11.25">
      <c r="B482" s="144"/>
      <c r="D482" s="137" t="s">
        <v>149</v>
      </c>
      <c r="F482" s="146" t="s">
        <v>1388</v>
      </c>
      <c r="H482" s="147">
        <v>17.25</v>
      </c>
      <c r="I482" s="148"/>
      <c r="J482" s="148"/>
      <c r="M482" s="144"/>
      <c r="N482" s="149"/>
      <c r="X482" s="150"/>
      <c r="AT482" s="145" t="s">
        <v>149</v>
      </c>
      <c r="AU482" s="145" t="s">
        <v>81</v>
      </c>
      <c r="AV482" s="11" t="s">
        <v>83</v>
      </c>
      <c r="AW482" s="11" t="s">
        <v>4</v>
      </c>
      <c r="AX482" s="11" t="s">
        <v>81</v>
      </c>
      <c r="AY482" s="145" t="s">
        <v>134</v>
      </c>
    </row>
    <row r="483" spans="2:65" s="10" customFormat="1" ht="25.9" customHeight="1">
      <c r="B483" s="112"/>
      <c r="D483" s="113" t="s">
        <v>72</v>
      </c>
      <c r="E483" s="114" t="s">
        <v>192</v>
      </c>
      <c r="F483" s="114" t="s">
        <v>383</v>
      </c>
      <c r="I483" s="115"/>
      <c r="J483" s="115"/>
      <c r="K483" s="116">
        <f>BK483</f>
        <v>0</v>
      </c>
      <c r="M483" s="112"/>
      <c r="N483" s="117"/>
      <c r="Q483" s="118">
        <f>SUM(Q484:Q563)</f>
        <v>0</v>
      </c>
      <c r="R483" s="118">
        <f>SUM(R484:R563)</f>
        <v>0</v>
      </c>
      <c r="T483" s="119">
        <f>SUM(T484:T563)</f>
        <v>0</v>
      </c>
      <c r="V483" s="119">
        <f>SUM(V484:V563)</f>
        <v>18.881475339999998</v>
      </c>
      <c r="X483" s="120">
        <f>SUM(X484:X563)</f>
        <v>0</v>
      </c>
      <c r="AR483" s="113" t="s">
        <v>137</v>
      </c>
      <c r="AT483" s="121" t="s">
        <v>72</v>
      </c>
      <c r="AU483" s="121" t="s">
        <v>73</v>
      </c>
      <c r="AY483" s="113" t="s">
        <v>134</v>
      </c>
      <c r="BK483" s="122">
        <f>SUM(BK484:BK563)</f>
        <v>0</v>
      </c>
    </row>
    <row r="484" spans="2:65" s="1" customFormat="1" ht="24.2" customHeight="1">
      <c r="B484" s="31"/>
      <c r="C484" s="123" t="s">
        <v>1389</v>
      </c>
      <c r="D484" s="123" t="s">
        <v>138</v>
      </c>
      <c r="E484" s="124" t="s">
        <v>1390</v>
      </c>
      <c r="F484" s="125" t="s">
        <v>1391</v>
      </c>
      <c r="G484" s="126" t="s">
        <v>249</v>
      </c>
      <c r="H484" s="127">
        <v>2</v>
      </c>
      <c r="I484" s="128"/>
      <c r="J484" s="128"/>
      <c r="K484" s="129">
        <f>ROUND(P484*H484,2)</f>
        <v>0</v>
      </c>
      <c r="L484" s="125" t="s">
        <v>142</v>
      </c>
      <c r="M484" s="31"/>
      <c r="N484" s="130" t="s">
        <v>29</v>
      </c>
      <c r="O484" s="131" t="s">
        <v>42</v>
      </c>
      <c r="P484" s="132">
        <f>I484+J484</f>
        <v>0</v>
      </c>
      <c r="Q484" s="132">
        <f>ROUND(I484*H484,2)</f>
        <v>0</v>
      </c>
      <c r="R484" s="132">
        <f>ROUND(J484*H484,2)</f>
        <v>0</v>
      </c>
      <c r="T484" s="133">
        <f>S484*H484</f>
        <v>0</v>
      </c>
      <c r="U484" s="133">
        <v>6.9999999999999999E-4</v>
      </c>
      <c r="V484" s="133">
        <f>U484*H484</f>
        <v>1.4E-3</v>
      </c>
      <c r="W484" s="133">
        <v>0</v>
      </c>
      <c r="X484" s="134">
        <f>W484*H484</f>
        <v>0</v>
      </c>
      <c r="AR484" s="135" t="s">
        <v>250</v>
      </c>
      <c r="AT484" s="135" t="s">
        <v>138</v>
      </c>
      <c r="AU484" s="135" t="s">
        <v>81</v>
      </c>
      <c r="AY484" s="16" t="s">
        <v>134</v>
      </c>
      <c r="BE484" s="136">
        <f>IF(O484="základní",K484,0)</f>
        <v>0</v>
      </c>
      <c r="BF484" s="136">
        <f>IF(O484="snížená",K484,0)</f>
        <v>0</v>
      </c>
      <c r="BG484" s="136">
        <f>IF(O484="zákl. přenesená",K484,0)</f>
        <v>0</v>
      </c>
      <c r="BH484" s="136">
        <f>IF(O484="sníž. přenesená",K484,0)</f>
        <v>0</v>
      </c>
      <c r="BI484" s="136">
        <f>IF(O484="nulová",K484,0)</f>
        <v>0</v>
      </c>
      <c r="BJ484" s="16" t="s">
        <v>81</v>
      </c>
      <c r="BK484" s="136">
        <f>ROUND(P484*H484,2)</f>
        <v>0</v>
      </c>
      <c r="BL484" s="16" t="s">
        <v>250</v>
      </c>
      <c r="BM484" s="135" t="s">
        <v>1392</v>
      </c>
    </row>
    <row r="485" spans="2:65" s="1" customFormat="1" ht="11.25">
      <c r="B485" s="31"/>
      <c r="D485" s="137" t="s">
        <v>144</v>
      </c>
      <c r="F485" s="138" t="s">
        <v>1393</v>
      </c>
      <c r="I485" s="139"/>
      <c r="J485" s="139"/>
      <c r="M485" s="31"/>
      <c r="N485" s="140"/>
      <c r="X485" s="52"/>
      <c r="AT485" s="16" t="s">
        <v>144</v>
      </c>
      <c r="AU485" s="16" t="s">
        <v>81</v>
      </c>
    </row>
    <row r="486" spans="2:65" s="1" customFormat="1" ht="11.25">
      <c r="B486" s="31"/>
      <c r="D486" s="141" t="s">
        <v>145</v>
      </c>
      <c r="F486" s="142" t="s">
        <v>1394</v>
      </c>
      <c r="I486" s="139"/>
      <c r="J486" s="139"/>
      <c r="M486" s="31"/>
      <c r="N486" s="140"/>
      <c r="X486" s="52"/>
      <c r="AT486" s="16" t="s">
        <v>145</v>
      </c>
      <c r="AU486" s="16" t="s">
        <v>81</v>
      </c>
    </row>
    <row r="487" spans="2:65" s="1" customFormat="1" ht="24.2" customHeight="1">
      <c r="B487" s="31"/>
      <c r="C487" s="173" t="s">
        <v>1395</v>
      </c>
      <c r="D487" s="173" t="s">
        <v>546</v>
      </c>
      <c r="E487" s="174" t="s">
        <v>1396</v>
      </c>
      <c r="F487" s="175" t="s">
        <v>1397</v>
      </c>
      <c r="G487" s="176" t="s">
        <v>249</v>
      </c>
      <c r="H487" s="177">
        <v>1</v>
      </c>
      <c r="I487" s="178"/>
      <c r="J487" s="179"/>
      <c r="K487" s="180">
        <f>ROUND(P487*H487,2)</f>
        <v>0</v>
      </c>
      <c r="L487" s="175" t="s">
        <v>142</v>
      </c>
      <c r="M487" s="181"/>
      <c r="N487" s="182" t="s">
        <v>29</v>
      </c>
      <c r="O487" s="131" t="s">
        <v>42</v>
      </c>
      <c r="P487" s="132">
        <f>I487+J487</f>
        <v>0</v>
      </c>
      <c r="Q487" s="132">
        <f>ROUND(I487*H487,2)</f>
        <v>0</v>
      </c>
      <c r="R487" s="132">
        <f>ROUND(J487*H487,2)</f>
        <v>0</v>
      </c>
      <c r="T487" s="133">
        <f>S487*H487</f>
        <v>0</v>
      </c>
      <c r="U487" s="133">
        <v>1.2999999999999999E-3</v>
      </c>
      <c r="V487" s="133">
        <f>U487*H487</f>
        <v>1.2999999999999999E-3</v>
      </c>
      <c r="W487" s="133">
        <v>0</v>
      </c>
      <c r="X487" s="134">
        <f>W487*H487</f>
        <v>0</v>
      </c>
      <c r="AR487" s="135" t="s">
        <v>250</v>
      </c>
      <c r="AT487" s="135" t="s">
        <v>546</v>
      </c>
      <c r="AU487" s="135" t="s">
        <v>81</v>
      </c>
      <c r="AY487" s="16" t="s">
        <v>134</v>
      </c>
      <c r="BE487" s="136">
        <f>IF(O487="základní",K487,0)</f>
        <v>0</v>
      </c>
      <c r="BF487" s="136">
        <f>IF(O487="snížená",K487,0)</f>
        <v>0</v>
      </c>
      <c r="BG487" s="136">
        <f>IF(O487="zákl. přenesená",K487,0)</f>
        <v>0</v>
      </c>
      <c r="BH487" s="136">
        <f>IF(O487="sníž. přenesená",K487,0)</f>
        <v>0</v>
      </c>
      <c r="BI487" s="136">
        <f>IF(O487="nulová",K487,0)</f>
        <v>0</v>
      </c>
      <c r="BJ487" s="16" t="s">
        <v>81</v>
      </c>
      <c r="BK487" s="136">
        <f>ROUND(P487*H487,2)</f>
        <v>0</v>
      </c>
      <c r="BL487" s="16" t="s">
        <v>250</v>
      </c>
      <c r="BM487" s="135" t="s">
        <v>1398</v>
      </c>
    </row>
    <row r="488" spans="2:65" s="1" customFormat="1" ht="11.25">
      <c r="B488" s="31"/>
      <c r="D488" s="137" t="s">
        <v>144</v>
      </c>
      <c r="F488" s="138" t="s">
        <v>1397</v>
      </c>
      <c r="I488" s="139"/>
      <c r="J488" s="139"/>
      <c r="M488" s="31"/>
      <c r="N488" s="140"/>
      <c r="X488" s="52"/>
      <c r="AT488" s="16" t="s">
        <v>144</v>
      </c>
      <c r="AU488" s="16" t="s">
        <v>81</v>
      </c>
    </row>
    <row r="489" spans="2:65" s="1" customFormat="1" ht="24.2" customHeight="1">
      <c r="B489" s="31"/>
      <c r="C489" s="173" t="s">
        <v>1399</v>
      </c>
      <c r="D489" s="173" t="s">
        <v>546</v>
      </c>
      <c r="E489" s="174" t="s">
        <v>1400</v>
      </c>
      <c r="F489" s="175" t="s">
        <v>1401</v>
      </c>
      <c r="G489" s="176" t="s">
        <v>249</v>
      </c>
      <c r="H489" s="177">
        <v>1</v>
      </c>
      <c r="I489" s="178"/>
      <c r="J489" s="179"/>
      <c r="K489" s="180">
        <f>ROUND(P489*H489,2)</f>
        <v>0</v>
      </c>
      <c r="L489" s="175" t="s">
        <v>142</v>
      </c>
      <c r="M489" s="181"/>
      <c r="N489" s="182" t="s">
        <v>29</v>
      </c>
      <c r="O489" s="131" t="s">
        <v>42</v>
      </c>
      <c r="P489" s="132">
        <f>I489+J489</f>
        <v>0</v>
      </c>
      <c r="Q489" s="132">
        <f>ROUND(I489*H489,2)</f>
        <v>0</v>
      </c>
      <c r="R489" s="132">
        <f>ROUND(J489*H489,2)</f>
        <v>0</v>
      </c>
      <c r="T489" s="133">
        <f>S489*H489</f>
        <v>0</v>
      </c>
      <c r="U489" s="133">
        <v>1.6999999999999999E-3</v>
      </c>
      <c r="V489" s="133">
        <f>U489*H489</f>
        <v>1.6999999999999999E-3</v>
      </c>
      <c r="W489" s="133">
        <v>0</v>
      </c>
      <c r="X489" s="134">
        <f>W489*H489</f>
        <v>0</v>
      </c>
      <c r="AR489" s="135" t="s">
        <v>250</v>
      </c>
      <c r="AT489" s="135" t="s">
        <v>546</v>
      </c>
      <c r="AU489" s="135" t="s">
        <v>81</v>
      </c>
      <c r="AY489" s="16" t="s">
        <v>134</v>
      </c>
      <c r="BE489" s="136">
        <f>IF(O489="základní",K489,0)</f>
        <v>0</v>
      </c>
      <c r="BF489" s="136">
        <f>IF(O489="snížená",K489,0)</f>
        <v>0</v>
      </c>
      <c r="BG489" s="136">
        <f>IF(O489="zákl. přenesená",K489,0)</f>
        <v>0</v>
      </c>
      <c r="BH489" s="136">
        <f>IF(O489="sníž. přenesená",K489,0)</f>
        <v>0</v>
      </c>
      <c r="BI489" s="136">
        <f>IF(O489="nulová",K489,0)</f>
        <v>0</v>
      </c>
      <c r="BJ489" s="16" t="s">
        <v>81</v>
      </c>
      <c r="BK489" s="136">
        <f>ROUND(P489*H489,2)</f>
        <v>0</v>
      </c>
      <c r="BL489" s="16" t="s">
        <v>250</v>
      </c>
      <c r="BM489" s="135" t="s">
        <v>1402</v>
      </c>
    </row>
    <row r="490" spans="2:65" s="1" customFormat="1" ht="11.25">
      <c r="B490" s="31"/>
      <c r="D490" s="137" t="s">
        <v>144</v>
      </c>
      <c r="F490" s="138" t="s">
        <v>1401</v>
      </c>
      <c r="I490" s="139"/>
      <c r="J490" s="139"/>
      <c r="M490" s="31"/>
      <c r="N490" s="140"/>
      <c r="X490" s="52"/>
      <c r="AT490" s="16" t="s">
        <v>144</v>
      </c>
      <c r="AU490" s="16" t="s">
        <v>81</v>
      </c>
    </row>
    <row r="491" spans="2:65" s="1" customFormat="1" ht="24.2" customHeight="1">
      <c r="B491" s="31"/>
      <c r="C491" s="123" t="s">
        <v>1403</v>
      </c>
      <c r="D491" s="123" t="s">
        <v>138</v>
      </c>
      <c r="E491" s="124" t="s">
        <v>1404</v>
      </c>
      <c r="F491" s="125" t="s">
        <v>1405</v>
      </c>
      <c r="G491" s="126" t="s">
        <v>266</v>
      </c>
      <c r="H491" s="127">
        <v>2</v>
      </c>
      <c r="I491" s="128"/>
      <c r="J491" s="128"/>
      <c r="K491" s="129">
        <f>ROUND(P491*H491,2)</f>
        <v>0</v>
      </c>
      <c r="L491" s="125" t="s">
        <v>142</v>
      </c>
      <c r="M491" s="31"/>
      <c r="N491" s="130" t="s">
        <v>29</v>
      </c>
      <c r="O491" s="131" t="s">
        <v>42</v>
      </c>
      <c r="P491" s="132">
        <f>I491+J491</f>
        <v>0</v>
      </c>
      <c r="Q491" s="132">
        <f>ROUND(I491*H491,2)</f>
        <v>0</v>
      </c>
      <c r="R491" s="132">
        <f>ROUND(J491*H491,2)</f>
        <v>0</v>
      </c>
      <c r="T491" s="133">
        <f>S491*H491</f>
        <v>0</v>
      </c>
      <c r="U491" s="133">
        <v>8.1119999999999998E-2</v>
      </c>
      <c r="V491" s="133">
        <f>U491*H491</f>
        <v>0.16224</v>
      </c>
      <c r="W491" s="133">
        <v>0</v>
      </c>
      <c r="X491" s="134">
        <f>W491*H491</f>
        <v>0</v>
      </c>
      <c r="AR491" s="135" t="s">
        <v>137</v>
      </c>
      <c r="AT491" s="135" t="s">
        <v>138</v>
      </c>
      <c r="AU491" s="135" t="s">
        <v>81</v>
      </c>
      <c r="AY491" s="16" t="s">
        <v>134</v>
      </c>
      <c r="BE491" s="136">
        <f>IF(O491="základní",K491,0)</f>
        <v>0</v>
      </c>
      <c r="BF491" s="136">
        <f>IF(O491="snížená",K491,0)</f>
        <v>0</v>
      </c>
      <c r="BG491" s="136">
        <f>IF(O491="zákl. přenesená",K491,0)</f>
        <v>0</v>
      </c>
      <c r="BH491" s="136">
        <f>IF(O491="sníž. přenesená",K491,0)</f>
        <v>0</v>
      </c>
      <c r="BI491" s="136">
        <f>IF(O491="nulová",K491,0)</f>
        <v>0</v>
      </c>
      <c r="BJ491" s="16" t="s">
        <v>81</v>
      </c>
      <c r="BK491" s="136">
        <f>ROUND(P491*H491,2)</f>
        <v>0</v>
      </c>
      <c r="BL491" s="16" t="s">
        <v>137</v>
      </c>
      <c r="BM491" s="135" t="s">
        <v>1406</v>
      </c>
    </row>
    <row r="492" spans="2:65" s="1" customFormat="1" ht="11.25">
      <c r="B492" s="31"/>
      <c r="D492" s="137" t="s">
        <v>144</v>
      </c>
      <c r="F492" s="138" t="s">
        <v>1407</v>
      </c>
      <c r="I492" s="139"/>
      <c r="J492" s="139"/>
      <c r="M492" s="31"/>
      <c r="N492" s="140"/>
      <c r="X492" s="52"/>
      <c r="AT492" s="16" t="s">
        <v>144</v>
      </c>
      <c r="AU492" s="16" t="s">
        <v>81</v>
      </c>
    </row>
    <row r="493" spans="2:65" s="1" customFormat="1" ht="11.25">
      <c r="B493" s="31"/>
      <c r="D493" s="141" t="s">
        <v>145</v>
      </c>
      <c r="F493" s="142" t="s">
        <v>1408</v>
      </c>
      <c r="I493" s="139"/>
      <c r="J493" s="139"/>
      <c r="M493" s="31"/>
      <c r="N493" s="140"/>
      <c r="X493" s="52"/>
      <c r="AT493" s="16" t="s">
        <v>145</v>
      </c>
      <c r="AU493" s="16" t="s">
        <v>81</v>
      </c>
    </row>
    <row r="494" spans="2:65" s="1" customFormat="1" ht="19.5">
      <c r="B494" s="31"/>
      <c r="D494" s="137" t="s">
        <v>147</v>
      </c>
      <c r="F494" s="143" t="s">
        <v>1409</v>
      </c>
      <c r="I494" s="139"/>
      <c r="J494" s="139"/>
      <c r="M494" s="31"/>
      <c r="N494" s="140"/>
      <c r="X494" s="52"/>
      <c r="AT494" s="16" t="s">
        <v>147</v>
      </c>
      <c r="AU494" s="16" t="s">
        <v>81</v>
      </c>
    </row>
    <row r="495" spans="2:65" s="1" customFormat="1" ht="24.2" customHeight="1">
      <c r="B495" s="31"/>
      <c r="C495" s="123" t="s">
        <v>1410</v>
      </c>
      <c r="D495" s="123" t="s">
        <v>138</v>
      </c>
      <c r="E495" s="124" t="s">
        <v>1411</v>
      </c>
      <c r="F495" s="125" t="s">
        <v>1412</v>
      </c>
      <c r="G495" s="126" t="s">
        <v>266</v>
      </c>
      <c r="H495" s="127">
        <v>2</v>
      </c>
      <c r="I495" s="128"/>
      <c r="J495" s="128"/>
      <c r="K495" s="129">
        <f>ROUND(P495*H495,2)</f>
        <v>0</v>
      </c>
      <c r="L495" s="125" t="s">
        <v>142</v>
      </c>
      <c r="M495" s="31"/>
      <c r="N495" s="130" t="s">
        <v>29</v>
      </c>
      <c r="O495" s="131" t="s">
        <v>42</v>
      </c>
      <c r="P495" s="132">
        <f>I495+J495</f>
        <v>0</v>
      </c>
      <c r="Q495" s="132">
        <f>ROUND(I495*H495,2)</f>
        <v>0</v>
      </c>
      <c r="R495" s="132">
        <f>ROUND(J495*H495,2)</f>
        <v>0</v>
      </c>
      <c r="T495" s="133">
        <f>S495*H495</f>
        <v>0</v>
      </c>
      <c r="U495" s="133">
        <v>7.9920000000000005E-2</v>
      </c>
      <c r="V495" s="133">
        <f>U495*H495</f>
        <v>0.15984000000000001</v>
      </c>
      <c r="W495" s="133">
        <v>0</v>
      </c>
      <c r="X495" s="134">
        <f>W495*H495</f>
        <v>0</v>
      </c>
      <c r="AR495" s="135" t="s">
        <v>137</v>
      </c>
      <c r="AT495" s="135" t="s">
        <v>138</v>
      </c>
      <c r="AU495" s="135" t="s">
        <v>81</v>
      </c>
      <c r="AY495" s="16" t="s">
        <v>134</v>
      </c>
      <c r="BE495" s="136">
        <f>IF(O495="základní",K495,0)</f>
        <v>0</v>
      </c>
      <c r="BF495" s="136">
        <f>IF(O495="snížená",K495,0)</f>
        <v>0</v>
      </c>
      <c r="BG495" s="136">
        <f>IF(O495="zákl. přenesená",K495,0)</f>
        <v>0</v>
      </c>
      <c r="BH495" s="136">
        <f>IF(O495="sníž. přenesená",K495,0)</f>
        <v>0</v>
      </c>
      <c r="BI495" s="136">
        <f>IF(O495="nulová",K495,0)</f>
        <v>0</v>
      </c>
      <c r="BJ495" s="16" t="s">
        <v>81</v>
      </c>
      <c r="BK495" s="136">
        <f>ROUND(P495*H495,2)</f>
        <v>0</v>
      </c>
      <c r="BL495" s="16" t="s">
        <v>137</v>
      </c>
      <c r="BM495" s="135" t="s">
        <v>1413</v>
      </c>
    </row>
    <row r="496" spans="2:65" s="1" customFormat="1" ht="11.25">
      <c r="B496" s="31"/>
      <c r="D496" s="137" t="s">
        <v>144</v>
      </c>
      <c r="F496" s="138" t="s">
        <v>1412</v>
      </c>
      <c r="I496" s="139"/>
      <c r="J496" s="139"/>
      <c r="M496" s="31"/>
      <c r="N496" s="140"/>
      <c r="X496" s="52"/>
      <c r="AT496" s="16" t="s">
        <v>144</v>
      </c>
      <c r="AU496" s="16" t="s">
        <v>81</v>
      </c>
    </row>
    <row r="497" spans="2:65" s="1" customFormat="1" ht="11.25">
      <c r="B497" s="31"/>
      <c r="D497" s="141" t="s">
        <v>145</v>
      </c>
      <c r="F497" s="142" t="s">
        <v>1414</v>
      </c>
      <c r="I497" s="139"/>
      <c r="J497" s="139"/>
      <c r="M497" s="31"/>
      <c r="N497" s="140"/>
      <c r="X497" s="52"/>
      <c r="AT497" s="16" t="s">
        <v>145</v>
      </c>
      <c r="AU497" s="16" t="s">
        <v>81</v>
      </c>
    </row>
    <row r="498" spans="2:65" s="1" customFormat="1" ht="24.2" customHeight="1">
      <c r="B498" s="31"/>
      <c r="C498" s="123" t="s">
        <v>1415</v>
      </c>
      <c r="D498" s="123" t="s">
        <v>138</v>
      </c>
      <c r="E498" s="124" t="s">
        <v>1416</v>
      </c>
      <c r="F498" s="125" t="s">
        <v>1417</v>
      </c>
      <c r="G498" s="126" t="s">
        <v>249</v>
      </c>
      <c r="H498" s="127">
        <v>1</v>
      </c>
      <c r="I498" s="128"/>
      <c r="J498" s="128"/>
      <c r="K498" s="129">
        <f>ROUND(P498*H498,2)</f>
        <v>0</v>
      </c>
      <c r="L498" s="125" t="s">
        <v>142</v>
      </c>
      <c r="M498" s="31"/>
      <c r="N498" s="130" t="s">
        <v>29</v>
      </c>
      <c r="O498" s="131" t="s">
        <v>42</v>
      </c>
      <c r="P498" s="132">
        <f>I498+J498</f>
        <v>0</v>
      </c>
      <c r="Q498" s="132">
        <f>ROUND(I498*H498,2)</f>
        <v>0</v>
      </c>
      <c r="R498" s="132">
        <f>ROUND(J498*H498,2)</f>
        <v>0</v>
      </c>
      <c r="T498" s="133">
        <f>S498*H498</f>
        <v>0</v>
      </c>
      <c r="U498" s="133">
        <v>0.10940999999999999</v>
      </c>
      <c r="V498" s="133">
        <f>U498*H498</f>
        <v>0.10940999999999999</v>
      </c>
      <c r="W498" s="133">
        <v>0</v>
      </c>
      <c r="X498" s="134">
        <f>W498*H498</f>
        <v>0</v>
      </c>
      <c r="AR498" s="135" t="s">
        <v>250</v>
      </c>
      <c r="AT498" s="135" t="s">
        <v>138</v>
      </c>
      <c r="AU498" s="135" t="s">
        <v>81</v>
      </c>
      <c r="AY498" s="16" t="s">
        <v>134</v>
      </c>
      <c r="BE498" s="136">
        <f>IF(O498="základní",K498,0)</f>
        <v>0</v>
      </c>
      <c r="BF498" s="136">
        <f>IF(O498="snížená",K498,0)</f>
        <v>0</v>
      </c>
      <c r="BG498" s="136">
        <f>IF(O498="zákl. přenesená",K498,0)</f>
        <v>0</v>
      </c>
      <c r="BH498" s="136">
        <f>IF(O498="sníž. přenesená",K498,0)</f>
        <v>0</v>
      </c>
      <c r="BI498" s="136">
        <f>IF(O498="nulová",K498,0)</f>
        <v>0</v>
      </c>
      <c r="BJ498" s="16" t="s">
        <v>81</v>
      </c>
      <c r="BK498" s="136">
        <f>ROUND(P498*H498,2)</f>
        <v>0</v>
      </c>
      <c r="BL498" s="16" t="s">
        <v>250</v>
      </c>
      <c r="BM498" s="135" t="s">
        <v>1418</v>
      </c>
    </row>
    <row r="499" spans="2:65" s="1" customFormat="1" ht="11.25">
      <c r="B499" s="31"/>
      <c r="D499" s="137" t="s">
        <v>144</v>
      </c>
      <c r="F499" s="138" t="s">
        <v>1419</v>
      </c>
      <c r="I499" s="139"/>
      <c r="J499" s="139"/>
      <c r="M499" s="31"/>
      <c r="N499" s="140"/>
      <c r="X499" s="52"/>
      <c r="AT499" s="16" t="s">
        <v>144</v>
      </c>
      <c r="AU499" s="16" t="s">
        <v>81</v>
      </c>
    </row>
    <row r="500" spans="2:65" s="1" customFormat="1" ht="11.25">
      <c r="B500" s="31"/>
      <c r="D500" s="141" t="s">
        <v>145</v>
      </c>
      <c r="F500" s="142" t="s">
        <v>1420</v>
      </c>
      <c r="I500" s="139"/>
      <c r="J500" s="139"/>
      <c r="M500" s="31"/>
      <c r="N500" s="140"/>
      <c r="X500" s="52"/>
      <c r="AT500" s="16" t="s">
        <v>145</v>
      </c>
      <c r="AU500" s="16" t="s">
        <v>81</v>
      </c>
    </row>
    <row r="501" spans="2:65" s="1" customFormat="1" ht="19.5">
      <c r="B501" s="31"/>
      <c r="D501" s="137" t="s">
        <v>147</v>
      </c>
      <c r="F501" s="143" t="s">
        <v>1421</v>
      </c>
      <c r="I501" s="139"/>
      <c r="J501" s="139"/>
      <c r="M501" s="31"/>
      <c r="N501" s="140"/>
      <c r="X501" s="52"/>
      <c r="AT501" s="16" t="s">
        <v>147</v>
      </c>
      <c r="AU501" s="16" t="s">
        <v>81</v>
      </c>
    </row>
    <row r="502" spans="2:65" s="1" customFormat="1" ht="24.2" customHeight="1">
      <c r="B502" s="31"/>
      <c r="C502" s="173" t="s">
        <v>1422</v>
      </c>
      <c r="D502" s="173" t="s">
        <v>546</v>
      </c>
      <c r="E502" s="174" t="s">
        <v>1423</v>
      </c>
      <c r="F502" s="175" t="s">
        <v>1424</v>
      </c>
      <c r="G502" s="176" t="s">
        <v>249</v>
      </c>
      <c r="H502" s="177">
        <v>1</v>
      </c>
      <c r="I502" s="178"/>
      <c r="J502" s="179"/>
      <c r="K502" s="180">
        <f>ROUND(P502*H502,2)</f>
        <v>0</v>
      </c>
      <c r="L502" s="175" t="s">
        <v>142</v>
      </c>
      <c r="M502" s="181"/>
      <c r="N502" s="182" t="s">
        <v>29</v>
      </c>
      <c r="O502" s="131" t="s">
        <v>42</v>
      </c>
      <c r="P502" s="132">
        <f>I502+J502</f>
        <v>0</v>
      </c>
      <c r="Q502" s="132">
        <f>ROUND(I502*H502,2)</f>
        <v>0</v>
      </c>
      <c r="R502" s="132">
        <f>ROUND(J502*H502,2)</f>
        <v>0</v>
      </c>
      <c r="T502" s="133">
        <f>S502*H502</f>
        <v>0</v>
      </c>
      <c r="U502" s="133">
        <v>6.1000000000000004E-3</v>
      </c>
      <c r="V502" s="133">
        <f>U502*H502</f>
        <v>6.1000000000000004E-3</v>
      </c>
      <c r="W502" s="133">
        <v>0</v>
      </c>
      <c r="X502" s="134">
        <f>W502*H502</f>
        <v>0</v>
      </c>
      <c r="AR502" s="135" t="s">
        <v>250</v>
      </c>
      <c r="AT502" s="135" t="s">
        <v>546</v>
      </c>
      <c r="AU502" s="135" t="s">
        <v>81</v>
      </c>
      <c r="AY502" s="16" t="s">
        <v>134</v>
      </c>
      <c r="BE502" s="136">
        <f>IF(O502="základní",K502,0)</f>
        <v>0</v>
      </c>
      <c r="BF502" s="136">
        <f>IF(O502="snížená",K502,0)</f>
        <v>0</v>
      </c>
      <c r="BG502" s="136">
        <f>IF(O502="zákl. přenesená",K502,0)</f>
        <v>0</v>
      </c>
      <c r="BH502" s="136">
        <f>IF(O502="sníž. přenesená",K502,0)</f>
        <v>0</v>
      </c>
      <c r="BI502" s="136">
        <f>IF(O502="nulová",K502,0)</f>
        <v>0</v>
      </c>
      <c r="BJ502" s="16" t="s">
        <v>81</v>
      </c>
      <c r="BK502" s="136">
        <f>ROUND(P502*H502,2)</f>
        <v>0</v>
      </c>
      <c r="BL502" s="16" t="s">
        <v>250</v>
      </c>
      <c r="BM502" s="135" t="s">
        <v>1425</v>
      </c>
    </row>
    <row r="503" spans="2:65" s="1" customFormat="1" ht="11.25">
      <c r="B503" s="31"/>
      <c r="D503" s="137" t="s">
        <v>144</v>
      </c>
      <c r="F503" s="138" t="s">
        <v>1424</v>
      </c>
      <c r="I503" s="139"/>
      <c r="J503" s="139"/>
      <c r="M503" s="31"/>
      <c r="N503" s="140"/>
      <c r="X503" s="52"/>
      <c r="AT503" s="16" t="s">
        <v>144</v>
      </c>
      <c r="AU503" s="16" t="s">
        <v>81</v>
      </c>
    </row>
    <row r="504" spans="2:65" s="1" customFormat="1" ht="24.2" customHeight="1">
      <c r="B504" s="31"/>
      <c r="C504" s="123" t="s">
        <v>1426</v>
      </c>
      <c r="D504" s="123" t="s">
        <v>138</v>
      </c>
      <c r="E504" s="124" t="s">
        <v>1427</v>
      </c>
      <c r="F504" s="125" t="s">
        <v>1428</v>
      </c>
      <c r="G504" s="126" t="s">
        <v>249</v>
      </c>
      <c r="H504" s="127">
        <v>4</v>
      </c>
      <c r="I504" s="128"/>
      <c r="J504" s="128"/>
      <c r="K504" s="129">
        <f>ROUND(P504*H504,2)</f>
        <v>0</v>
      </c>
      <c r="L504" s="125" t="s">
        <v>142</v>
      </c>
      <c r="M504" s="31"/>
      <c r="N504" s="130" t="s">
        <v>29</v>
      </c>
      <c r="O504" s="131" t="s">
        <v>42</v>
      </c>
      <c r="P504" s="132">
        <f>I504+J504</f>
        <v>0</v>
      </c>
      <c r="Q504" s="132">
        <f>ROUND(I504*H504,2)</f>
        <v>0</v>
      </c>
      <c r="R504" s="132">
        <f>ROUND(J504*H504,2)</f>
        <v>0</v>
      </c>
      <c r="T504" s="133">
        <f>S504*H504</f>
        <v>0</v>
      </c>
      <c r="U504" s="133">
        <v>0</v>
      </c>
      <c r="V504" s="133">
        <f>U504*H504</f>
        <v>0</v>
      </c>
      <c r="W504" s="133">
        <v>0</v>
      </c>
      <c r="X504" s="134">
        <f>W504*H504</f>
        <v>0</v>
      </c>
      <c r="AR504" s="135" t="s">
        <v>250</v>
      </c>
      <c r="AT504" s="135" t="s">
        <v>138</v>
      </c>
      <c r="AU504" s="135" t="s">
        <v>81</v>
      </c>
      <c r="AY504" s="16" t="s">
        <v>134</v>
      </c>
      <c r="BE504" s="136">
        <f>IF(O504="základní",K504,0)</f>
        <v>0</v>
      </c>
      <c r="BF504" s="136">
        <f>IF(O504="snížená",K504,0)</f>
        <v>0</v>
      </c>
      <c r="BG504" s="136">
        <f>IF(O504="zákl. přenesená",K504,0)</f>
        <v>0</v>
      </c>
      <c r="BH504" s="136">
        <f>IF(O504="sníž. přenesená",K504,0)</f>
        <v>0</v>
      </c>
      <c r="BI504" s="136">
        <f>IF(O504="nulová",K504,0)</f>
        <v>0</v>
      </c>
      <c r="BJ504" s="16" t="s">
        <v>81</v>
      </c>
      <c r="BK504" s="136">
        <f>ROUND(P504*H504,2)</f>
        <v>0</v>
      </c>
      <c r="BL504" s="16" t="s">
        <v>250</v>
      </c>
      <c r="BM504" s="135" t="s">
        <v>1429</v>
      </c>
    </row>
    <row r="505" spans="2:65" s="1" customFormat="1" ht="11.25">
      <c r="B505" s="31"/>
      <c r="D505" s="137" t="s">
        <v>144</v>
      </c>
      <c r="F505" s="138" t="s">
        <v>1430</v>
      </c>
      <c r="I505" s="139"/>
      <c r="J505" s="139"/>
      <c r="M505" s="31"/>
      <c r="N505" s="140"/>
      <c r="X505" s="52"/>
      <c r="AT505" s="16" t="s">
        <v>144</v>
      </c>
      <c r="AU505" s="16" t="s">
        <v>81</v>
      </c>
    </row>
    <row r="506" spans="2:65" s="1" customFormat="1" ht="11.25">
      <c r="B506" s="31"/>
      <c r="D506" s="141" t="s">
        <v>145</v>
      </c>
      <c r="F506" s="142" t="s">
        <v>1431</v>
      </c>
      <c r="I506" s="139"/>
      <c r="J506" s="139"/>
      <c r="M506" s="31"/>
      <c r="N506" s="140"/>
      <c r="X506" s="52"/>
      <c r="AT506" s="16" t="s">
        <v>145</v>
      </c>
      <c r="AU506" s="16" t="s">
        <v>81</v>
      </c>
    </row>
    <row r="507" spans="2:65" s="1" customFormat="1" ht="24.2" customHeight="1">
      <c r="B507" s="31"/>
      <c r="C507" s="173" t="s">
        <v>1432</v>
      </c>
      <c r="D507" s="173" t="s">
        <v>546</v>
      </c>
      <c r="E507" s="174" t="s">
        <v>1433</v>
      </c>
      <c r="F507" s="175" t="s">
        <v>1434</v>
      </c>
      <c r="G507" s="176" t="s">
        <v>249</v>
      </c>
      <c r="H507" s="177">
        <v>4</v>
      </c>
      <c r="I507" s="178"/>
      <c r="J507" s="179"/>
      <c r="K507" s="180">
        <f>ROUND(P507*H507,2)</f>
        <v>0</v>
      </c>
      <c r="L507" s="175" t="s">
        <v>142</v>
      </c>
      <c r="M507" s="181"/>
      <c r="N507" s="182" t="s">
        <v>29</v>
      </c>
      <c r="O507" s="131" t="s">
        <v>42</v>
      </c>
      <c r="P507" s="132">
        <f>I507+J507</f>
        <v>0</v>
      </c>
      <c r="Q507" s="132">
        <f>ROUND(I507*H507,2)</f>
        <v>0</v>
      </c>
      <c r="R507" s="132">
        <f>ROUND(J507*H507,2)</f>
        <v>0</v>
      </c>
      <c r="T507" s="133">
        <f>S507*H507</f>
        <v>0</v>
      </c>
      <c r="U507" s="133">
        <v>4.0000000000000002E-4</v>
      </c>
      <c r="V507" s="133">
        <f>U507*H507</f>
        <v>1.6000000000000001E-3</v>
      </c>
      <c r="W507" s="133">
        <v>0</v>
      </c>
      <c r="X507" s="134">
        <f>W507*H507</f>
        <v>0</v>
      </c>
      <c r="AR507" s="135" t="s">
        <v>250</v>
      </c>
      <c r="AT507" s="135" t="s">
        <v>546</v>
      </c>
      <c r="AU507" s="135" t="s">
        <v>81</v>
      </c>
      <c r="AY507" s="16" t="s">
        <v>134</v>
      </c>
      <c r="BE507" s="136">
        <f>IF(O507="základní",K507,0)</f>
        <v>0</v>
      </c>
      <c r="BF507" s="136">
        <f>IF(O507="snížená",K507,0)</f>
        <v>0</v>
      </c>
      <c r="BG507" s="136">
        <f>IF(O507="zákl. přenesená",K507,0)</f>
        <v>0</v>
      </c>
      <c r="BH507" s="136">
        <f>IF(O507="sníž. přenesená",K507,0)</f>
        <v>0</v>
      </c>
      <c r="BI507" s="136">
        <f>IF(O507="nulová",K507,0)</f>
        <v>0</v>
      </c>
      <c r="BJ507" s="16" t="s">
        <v>81</v>
      </c>
      <c r="BK507" s="136">
        <f>ROUND(P507*H507,2)</f>
        <v>0</v>
      </c>
      <c r="BL507" s="16" t="s">
        <v>250</v>
      </c>
      <c r="BM507" s="135" t="s">
        <v>1435</v>
      </c>
    </row>
    <row r="508" spans="2:65" s="1" customFormat="1" ht="11.25">
      <c r="B508" s="31"/>
      <c r="D508" s="137" t="s">
        <v>144</v>
      </c>
      <c r="F508" s="138" t="s">
        <v>1434</v>
      </c>
      <c r="I508" s="139"/>
      <c r="J508" s="139"/>
      <c r="M508" s="31"/>
      <c r="N508" s="140"/>
      <c r="X508" s="52"/>
      <c r="AT508" s="16" t="s">
        <v>144</v>
      </c>
      <c r="AU508" s="16" t="s">
        <v>81</v>
      </c>
    </row>
    <row r="509" spans="2:65" s="1" customFormat="1" ht="24.2" customHeight="1">
      <c r="B509" s="31"/>
      <c r="C509" s="123" t="s">
        <v>1436</v>
      </c>
      <c r="D509" s="123" t="s">
        <v>138</v>
      </c>
      <c r="E509" s="124" t="s">
        <v>1437</v>
      </c>
      <c r="F509" s="125" t="s">
        <v>1438</v>
      </c>
      <c r="G509" s="126" t="s">
        <v>546</v>
      </c>
      <c r="H509" s="127">
        <v>63.75</v>
      </c>
      <c r="I509" s="128"/>
      <c r="J509" s="128"/>
      <c r="K509" s="129">
        <f>ROUND(P509*H509,2)</f>
        <v>0</v>
      </c>
      <c r="L509" s="125" t="s">
        <v>142</v>
      </c>
      <c r="M509" s="31"/>
      <c r="N509" s="130" t="s">
        <v>29</v>
      </c>
      <c r="O509" s="131" t="s">
        <v>42</v>
      </c>
      <c r="P509" s="132">
        <f>I509+J509</f>
        <v>0</v>
      </c>
      <c r="Q509" s="132">
        <f>ROUND(I509*H509,2)</f>
        <v>0</v>
      </c>
      <c r="R509" s="132">
        <f>ROUND(J509*H509,2)</f>
        <v>0</v>
      </c>
      <c r="T509" s="133">
        <f>S509*H509</f>
        <v>0</v>
      </c>
      <c r="U509" s="133">
        <v>0.15540000000000001</v>
      </c>
      <c r="V509" s="133">
        <f>U509*H509</f>
        <v>9.9067500000000006</v>
      </c>
      <c r="W509" s="133">
        <v>0</v>
      </c>
      <c r="X509" s="134">
        <f>W509*H509</f>
        <v>0</v>
      </c>
      <c r="AR509" s="135" t="s">
        <v>137</v>
      </c>
      <c r="AT509" s="135" t="s">
        <v>138</v>
      </c>
      <c r="AU509" s="135" t="s">
        <v>81</v>
      </c>
      <c r="AY509" s="16" t="s">
        <v>134</v>
      </c>
      <c r="BE509" s="136">
        <f>IF(O509="základní",K509,0)</f>
        <v>0</v>
      </c>
      <c r="BF509" s="136">
        <f>IF(O509="snížená",K509,0)</f>
        <v>0</v>
      </c>
      <c r="BG509" s="136">
        <f>IF(O509="zákl. přenesená",K509,0)</f>
        <v>0</v>
      </c>
      <c r="BH509" s="136">
        <f>IF(O509="sníž. přenesená",K509,0)</f>
        <v>0</v>
      </c>
      <c r="BI509" s="136">
        <f>IF(O509="nulová",K509,0)</f>
        <v>0</v>
      </c>
      <c r="BJ509" s="16" t="s">
        <v>81</v>
      </c>
      <c r="BK509" s="136">
        <f>ROUND(P509*H509,2)</f>
        <v>0</v>
      </c>
      <c r="BL509" s="16" t="s">
        <v>137</v>
      </c>
      <c r="BM509" s="135" t="s">
        <v>1439</v>
      </c>
    </row>
    <row r="510" spans="2:65" s="1" customFormat="1" ht="19.5">
      <c r="B510" s="31"/>
      <c r="D510" s="137" t="s">
        <v>144</v>
      </c>
      <c r="F510" s="138" t="s">
        <v>1440</v>
      </c>
      <c r="I510" s="139"/>
      <c r="J510" s="139"/>
      <c r="M510" s="31"/>
      <c r="N510" s="140"/>
      <c r="X510" s="52"/>
      <c r="AT510" s="16" t="s">
        <v>144</v>
      </c>
      <c r="AU510" s="16" t="s">
        <v>81</v>
      </c>
    </row>
    <row r="511" spans="2:65" s="1" customFormat="1" ht="11.25">
      <c r="B511" s="31"/>
      <c r="D511" s="141" t="s">
        <v>145</v>
      </c>
      <c r="F511" s="142" t="s">
        <v>1441</v>
      </c>
      <c r="I511" s="139"/>
      <c r="J511" s="139"/>
      <c r="M511" s="31"/>
      <c r="N511" s="140"/>
      <c r="X511" s="52"/>
      <c r="AT511" s="16" t="s">
        <v>145</v>
      </c>
      <c r="AU511" s="16" t="s">
        <v>81</v>
      </c>
    </row>
    <row r="512" spans="2:65" s="11" customFormat="1" ht="11.25">
      <c r="B512" s="144"/>
      <c r="D512" s="137" t="s">
        <v>149</v>
      </c>
      <c r="E512" s="145" t="s">
        <v>29</v>
      </c>
      <c r="F512" s="146" t="s">
        <v>1442</v>
      </c>
      <c r="H512" s="147">
        <v>63.75</v>
      </c>
      <c r="I512" s="148"/>
      <c r="J512" s="148"/>
      <c r="M512" s="144"/>
      <c r="N512" s="149"/>
      <c r="X512" s="150"/>
      <c r="AT512" s="145" t="s">
        <v>149</v>
      </c>
      <c r="AU512" s="145" t="s">
        <v>81</v>
      </c>
      <c r="AV512" s="11" t="s">
        <v>83</v>
      </c>
      <c r="AW512" s="11" t="s">
        <v>5</v>
      </c>
      <c r="AX512" s="11" t="s">
        <v>81</v>
      </c>
      <c r="AY512" s="145" t="s">
        <v>134</v>
      </c>
    </row>
    <row r="513" spans="2:65" s="1" customFormat="1" ht="24.2" customHeight="1">
      <c r="B513" s="31"/>
      <c r="C513" s="173" t="s">
        <v>1443</v>
      </c>
      <c r="D513" s="173" t="s">
        <v>546</v>
      </c>
      <c r="E513" s="174" t="s">
        <v>1444</v>
      </c>
      <c r="F513" s="175" t="s">
        <v>1445</v>
      </c>
      <c r="G513" s="176" t="s">
        <v>241</v>
      </c>
      <c r="H513" s="177">
        <v>37.893000000000001</v>
      </c>
      <c r="I513" s="178"/>
      <c r="J513" s="179"/>
      <c r="K513" s="180">
        <f>ROUND(P513*H513,2)</f>
        <v>0</v>
      </c>
      <c r="L513" s="175" t="s">
        <v>142</v>
      </c>
      <c r="M513" s="181"/>
      <c r="N513" s="182" t="s">
        <v>29</v>
      </c>
      <c r="O513" s="131" t="s">
        <v>42</v>
      </c>
      <c r="P513" s="132">
        <f>I513+J513</f>
        <v>0</v>
      </c>
      <c r="Q513" s="132">
        <f>ROUND(I513*H513,2)</f>
        <v>0</v>
      </c>
      <c r="R513" s="132">
        <f>ROUND(J513*H513,2)</f>
        <v>0</v>
      </c>
      <c r="T513" s="133">
        <f>S513*H513</f>
        <v>0</v>
      </c>
      <c r="U513" s="133">
        <v>4.8300000000000003E-2</v>
      </c>
      <c r="V513" s="133">
        <f>U513*H513</f>
        <v>1.8302319</v>
      </c>
      <c r="W513" s="133">
        <v>0</v>
      </c>
      <c r="X513" s="134">
        <f>W513*H513</f>
        <v>0</v>
      </c>
      <c r="AR513" s="135" t="s">
        <v>185</v>
      </c>
      <c r="AT513" s="135" t="s">
        <v>546</v>
      </c>
      <c r="AU513" s="135" t="s">
        <v>81</v>
      </c>
      <c r="AY513" s="16" t="s">
        <v>134</v>
      </c>
      <c r="BE513" s="136">
        <f>IF(O513="základní",K513,0)</f>
        <v>0</v>
      </c>
      <c r="BF513" s="136">
        <f>IF(O513="snížená",K513,0)</f>
        <v>0</v>
      </c>
      <c r="BG513" s="136">
        <f>IF(O513="zákl. přenesená",K513,0)</f>
        <v>0</v>
      </c>
      <c r="BH513" s="136">
        <f>IF(O513="sníž. přenesená",K513,0)</f>
        <v>0</v>
      </c>
      <c r="BI513" s="136">
        <f>IF(O513="nulová",K513,0)</f>
        <v>0</v>
      </c>
      <c r="BJ513" s="16" t="s">
        <v>81</v>
      </c>
      <c r="BK513" s="136">
        <f>ROUND(P513*H513,2)</f>
        <v>0</v>
      </c>
      <c r="BL513" s="16" t="s">
        <v>137</v>
      </c>
      <c r="BM513" s="135" t="s">
        <v>1446</v>
      </c>
    </row>
    <row r="514" spans="2:65" s="1" customFormat="1" ht="11.25">
      <c r="B514" s="31"/>
      <c r="D514" s="137" t="s">
        <v>144</v>
      </c>
      <c r="F514" s="138" t="s">
        <v>1445</v>
      </c>
      <c r="I514" s="139"/>
      <c r="J514" s="139"/>
      <c r="M514" s="31"/>
      <c r="N514" s="140"/>
      <c r="X514" s="52"/>
      <c r="AT514" s="16" t="s">
        <v>144</v>
      </c>
      <c r="AU514" s="16" t="s">
        <v>81</v>
      </c>
    </row>
    <row r="515" spans="2:65" s="11" customFormat="1" ht="11.25">
      <c r="B515" s="144"/>
      <c r="D515" s="137" t="s">
        <v>149</v>
      </c>
      <c r="E515" s="145" t="s">
        <v>29</v>
      </c>
      <c r="F515" s="146" t="s">
        <v>1447</v>
      </c>
      <c r="H515" s="147">
        <v>37.15</v>
      </c>
      <c r="I515" s="148"/>
      <c r="J515" s="148"/>
      <c r="M515" s="144"/>
      <c r="N515" s="149"/>
      <c r="X515" s="150"/>
      <c r="AT515" s="145" t="s">
        <v>149</v>
      </c>
      <c r="AU515" s="145" t="s">
        <v>81</v>
      </c>
      <c r="AV515" s="11" t="s">
        <v>83</v>
      </c>
      <c r="AW515" s="11" t="s">
        <v>5</v>
      </c>
      <c r="AX515" s="11" t="s">
        <v>81</v>
      </c>
      <c r="AY515" s="145" t="s">
        <v>134</v>
      </c>
    </row>
    <row r="516" spans="2:65" s="11" customFormat="1" ht="11.25">
      <c r="B516" s="144"/>
      <c r="D516" s="137" t="s">
        <v>149</v>
      </c>
      <c r="F516" s="146" t="s">
        <v>1448</v>
      </c>
      <c r="H516" s="147">
        <v>37.893000000000001</v>
      </c>
      <c r="I516" s="148"/>
      <c r="J516" s="148"/>
      <c r="M516" s="144"/>
      <c r="N516" s="149"/>
      <c r="X516" s="150"/>
      <c r="AT516" s="145" t="s">
        <v>149</v>
      </c>
      <c r="AU516" s="145" t="s">
        <v>81</v>
      </c>
      <c r="AV516" s="11" t="s">
        <v>83</v>
      </c>
      <c r="AW516" s="11" t="s">
        <v>4</v>
      </c>
      <c r="AX516" s="11" t="s">
        <v>81</v>
      </c>
      <c r="AY516" s="145" t="s">
        <v>134</v>
      </c>
    </row>
    <row r="517" spans="2:65" s="1" customFormat="1" ht="24.2" customHeight="1">
      <c r="B517" s="31"/>
      <c r="C517" s="173" t="s">
        <v>1449</v>
      </c>
      <c r="D517" s="173" t="s">
        <v>546</v>
      </c>
      <c r="E517" s="174" t="s">
        <v>1450</v>
      </c>
      <c r="F517" s="175" t="s">
        <v>1451</v>
      </c>
      <c r="G517" s="176" t="s">
        <v>241</v>
      </c>
      <c r="H517" s="177">
        <v>2.04</v>
      </c>
      <c r="I517" s="178"/>
      <c r="J517" s="179"/>
      <c r="K517" s="180">
        <f>ROUND(P517*H517,2)</f>
        <v>0</v>
      </c>
      <c r="L517" s="175" t="s">
        <v>142</v>
      </c>
      <c r="M517" s="181"/>
      <c r="N517" s="182" t="s">
        <v>29</v>
      </c>
      <c r="O517" s="131" t="s">
        <v>42</v>
      </c>
      <c r="P517" s="132">
        <f>I517+J517</f>
        <v>0</v>
      </c>
      <c r="Q517" s="132">
        <f>ROUND(I517*H517,2)</f>
        <v>0</v>
      </c>
      <c r="R517" s="132">
        <f>ROUND(J517*H517,2)</f>
        <v>0</v>
      </c>
      <c r="T517" s="133">
        <f>S517*H517</f>
        <v>0</v>
      </c>
      <c r="U517" s="133">
        <v>8.5999999999999993E-2</v>
      </c>
      <c r="V517" s="133">
        <f>U517*H517</f>
        <v>0.17543999999999998</v>
      </c>
      <c r="W517" s="133">
        <v>0</v>
      </c>
      <c r="X517" s="134">
        <f>W517*H517</f>
        <v>0</v>
      </c>
      <c r="AR517" s="135" t="s">
        <v>185</v>
      </c>
      <c r="AT517" s="135" t="s">
        <v>546</v>
      </c>
      <c r="AU517" s="135" t="s">
        <v>81</v>
      </c>
      <c r="AY517" s="16" t="s">
        <v>134</v>
      </c>
      <c r="BE517" s="136">
        <f>IF(O517="základní",K517,0)</f>
        <v>0</v>
      </c>
      <c r="BF517" s="136">
        <f>IF(O517="snížená",K517,0)</f>
        <v>0</v>
      </c>
      <c r="BG517" s="136">
        <f>IF(O517="zákl. přenesená",K517,0)</f>
        <v>0</v>
      </c>
      <c r="BH517" s="136">
        <f>IF(O517="sníž. přenesená",K517,0)</f>
        <v>0</v>
      </c>
      <c r="BI517" s="136">
        <f>IF(O517="nulová",K517,0)</f>
        <v>0</v>
      </c>
      <c r="BJ517" s="16" t="s">
        <v>81</v>
      </c>
      <c r="BK517" s="136">
        <f>ROUND(P517*H517,2)</f>
        <v>0</v>
      </c>
      <c r="BL517" s="16" t="s">
        <v>137</v>
      </c>
      <c r="BM517" s="135" t="s">
        <v>1452</v>
      </c>
    </row>
    <row r="518" spans="2:65" s="1" customFormat="1" ht="11.25">
      <c r="B518" s="31"/>
      <c r="D518" s="137" t="s">
        <v>144</v>
      </c>
      <c r="F518" s="138" t="s">
        <v>1451</v>
      </c>
      <c r="I518" s="139"/>
      <c r="J518" s="139"/>
      <c r="M518" s="31"/>
      <c r="N518" s="140"/>
      <c r="X518" s="52"/>
      <c r="AT518" s="16" t="s">
        <v>144</v>
      </c>
      <c r="AU518" s="16" t="s">
        <v>81</v>
      </c>
    </row>
    <row r="519" spans="2:65" s="11" customFormat="1" ht="11.25">
      <c r="B519" s="144"/>
      <c r="D519" s="137" t="s">
        <v>149</v>
      </c>
      <c r="E519" s="145" t="s">
        <v>29</v>
      </c>
      <c r="F519" s="146" t="s">
        <v>83</v>
      </c>
      <c r="H519" s="147">
        <v>2</v>
      </c>
      <c r="I519" s="148"/>
      <c r="J519" s="148"/>
      <c r="M519" s="144"/>
      <c r="N519" s="149"/>
      <c r="X519" s="150"/>
      <c r="AT519" s="145" t="s">
        <v>149</v>
      </c>
      <c r="AU519" s="145" t="s">
        <v>81</v>
      </c>
      <c r="AV519" s="11" t="s">
        <v>83</v>
      </c>
      <c r="AW519" s="11" t="s">
        <v>5</v>
      </c>
      <c r="AX519" s="11" t="s">
        <v>81</v>
      </c>
      <c r="AY519" s="145" t="s">
        <v>134</v>
      </c>
    </row>
    <row r="520" spans="2:65" s="11" customFormat="1" ht="11.25">
      <c r="B520" s="144"/>
      <c r="D520" s="137" t="s">
        <v>149</v>
      </c>
      <c r="F520" s="146" t="s">
        <v>1453</v>
      </c>
      <c r="H520" s="147">
        <v>2.04</v>
      </c>
      <c r="I520" s="148"/>
      <c r="J520" s="148"/>
      <c r="M520" s="144"/>
      <c r="N520" s="149"/>
      <c r="X520" s="150"/>
      <c r="AT520" s="145" t="s">
        <v>149</v>
      </c>
      <c r="AU520" s="145" t="s">
        <v>81</v>
      </c>
      <c r="AV520" s="11" t="s">
        <v>83</v>
      </c>
      <c r="AW520" s="11" t="s">
        <v>4</v>
      </c>
      <c r="AX520" s="11" t="s">
        <v>81</v>
      </c>
      <c r="AY520" s="145" t="s">
        <v>134</v>
      </c>
    </row>
    <row r="521" spans="2:65" s="1" customFormat="1" ht="24.2" customHeight="1">
      <c r="B521" s="31"/>
      <c r="C521" s="173" t="s">
        <v>1454</v>
      </c>
      <c r="D521" s="173" t="s">
        <v>546</v>
      </c>
      <c r="E521" s="174" t="s">
        <v>613</v>
      </c>
      <c r="F521" s="175" t="s">
        <v>614</v>
      </c>
      <c r="G521" s="176" t="s">
        <v>546</v>
      </c>
      <c r="H521" s="177">
        <v>24.6</v>
      </c>
      <c r="I521" s="178"/>
      <c r="J521" s="179"/>
      <c r="K521" s="180">
        <f>ROUND(P521*H521,2)</f>
        <v>0</v>
      </c>
      <c r="L521" s="175" t="s">
        <v>142</v>
      </c>
      <c r="M521" s="181"/>
      <c r="N521" s="182" t="s">
        <v>29</v>
      </c>
      <c r="O521" s="131" t="s">
        <v>42</v>
      </c>
      <c r="P521" s="132">
        <f>I521+J521</f>
        <v>0</v>
      </c>
      <c r="Q521" s="132">
        <f>ROUND(I521*H521,2)</f>
        <v>0</v>
      </c>
      <c r="R521" s="132">
        <f>ROUND(J521*H521,2)</f>
        <v>0</v>
      </c>
      <c r="T521" s="133">
        <f>S521*H521</f>
        <v>0</v>
      </c>
      <c r="U521" s="133">
        <v>0.08</v>
      </c>
      <c r="V521" s="133">
        <f>U521*H521</f>
        <v>1.9680000000000002</v>
      </c>
      <c r="W521" s="133">
        <v>0</v>
      </c>
      <c r="X521" s="134">
        <f>W521*H521</f>
        <v>0</v>
      </c>
      <c r="AR521" s="135" t="s">
        <v>185</v>
      </c>
      <c r="AT521" s="135" t="s">
        <v>546</v>
      </c>
      <c r="AU521" s="135" t="s">
        <v>81</v>
      </c>
      <c r="AY521" s="16" t="s">
        <v>134</v>
      </c>
      <c r="BE521" s="136">
        <f>IF(O521="základní",K521,0)</f>
        <v>0</v>
      </c>
      <c r="BF521" s="136">
        <f>IF(O521="snížená",K521,0)</f>
        <v>0</v>
      </c>
      <c r="BG521" s="136">
        <f>IF(O521="zákl. přenesená",K521,0)</f>
        <v>0</v>
      </c>
      <c r="BH521" s="136">
        <f>IF(O521="sníž. přenesená",K521,0)</f>
        <v>0</v>
      </c>
      <c r="BI521" s="136">
        <f>IF(O521="nulová",K521,0)</f>
        <v>0</v>
      </c>
      <c r="BJ521" s="16" t="s">
        <v>81</v>
      </c>
      <c r="BK521" s="136">
        <f>ROUND(P521*H521,2)</f>
        <v>0</v>
      </c>
      <c r="BL521" s="16" t="s">
        <v>137</v>
      </c>
      <c r="BM521" s="135" t="s">
        <v>1455</v>
      </c>
    </row>
    <row r="522" spans="2:65" s="1" customFormat="1" ht="11.25">
      <c r="B522" s="31"/>
      <c r="D522" s="137" t="s">
        <v>144</v>
      </c>
      <c r="F522" s="138" t="s">
        <v>614</v>
      </c>
      <c r="I522" s="139"/>
      <c r="J522" s="139"/>
      <c r="M522" s="31"/>
      <c r="N522" s="140"/>
      <c r="X522" s="52"/>
      <c r="AT522" s="16" t="s">
        <v>144</v>
      </c>
      <c r="AU522" s="16" t="s">
        <v>81</v>
      </c>
    </row>
    <row r="523" spans="2:65" s="11" customFormat="1" ht="11.25">
      <c r="B523" s="144"/>
      <c r="D523" s="137" t="s">
        <v>149</v>
      </c>
      <c r="E523" s="145" t="s">
        <v>29</v>
      </c>
      <c r="F523" s="146" t="s">
        <v>1456</v>
      </c>
      <c r="H523" s="147">
        <v>24.6</v>
      </c>
      <c r="I523" s="148"/>
      <c r="J523" s="148"/>
      <c r="M523" s="144"/>
      <c r="N523" s="149"/>
      <c r="X523" s="150"/>
      <c r="AT523" s="145" t="s">
        <v>149</v>
      </c>
      <c r="AU523" s="145" t="s">
        <v>81</v>
      </c>
      <c r="AV523" s="11" t="s">
        <v>83</v>
      </c>
      <c r="AW523" s="11" t="s">
        <v>5</v>
      </c>
      <c r="AX523" s="11" t="s">
        <v>81</v>
      </c>
      <c r="AY523" s="145" t="s">
        <v>134</v>
      </c>
    </row>
    <row r="524" spans="2:65" s="1" customFormat="1" ht="24">
      <c r="B524" s="31"/>
      <c r="C524" s="123" t="s">
        <v>1457</v>
      </c>
      <c r="D524" s="123" t="s">
        <v>138</v>
      </c>
      <c r="E524" s="124" t="s">
        <v>630</v>
      </c>
      <c r="F524" s="125" t="s">
        <v>631</v>
      </c>
      <c r="G524" s="126" t="s">
        <v>241</v>
      </c>
      <c r="H524" s="127">
        <v>27.76</v>
      </c>
      <c r="I524" s="128"/>
      <c r="J524" s="128"/>
      <c r="K524" s="129">
        <f>ROUND(P524*H524,2)</f>
        <v>0</v>
      </c>
      <c r="L524" s="125" t="s">
        <v>142</v>
      </c>
      <c r="M524" s="31"/>
      <c r="N524" s="130" t="s">
        <v>29</v>
      </c>
      <c r="O524" s="131" t="s">
        <v>42</v>
      </c>
      <c r="P524" s="132">
        <f>I524+J524</f>
        <v>0</v>
      </c>
      <c r="Q524" s="132">
        <f>ROUND(I524*H524,2)</f>
        <v>0</v>
      </c>
      <c r="R524" s="132">
        <f>ROUND(J524*H524,2)</f>
        <v>0</v>
      </c>
      <c r="T524" s="133">
        <f>S524*H524</f>
        <v>0</v>
      </c>
      <c r="U524" s="133">
        <v>9.5990000000000006E-2</v>
      </c>
      <c r="V524" s="133">
        <f>U524*H524</f>
        <v>2.6646824000000002</v>
      </c>
      <c r="W524" s="133">
        <v>0</v>
      </c>
      <c r="X524" s="134">
        <f>W524*H524</f>
        <v>0</v>
      </c>
      <c r="AR524" s="135" t="s">
        <v>137</v>
      </c>
      <c r="AT524" s="135" t="s">
        <v>138</v>
      </c>
      <c r="AU524" s="135" t="s">
        <v>81</v>
      </c>
      <c r="AY524" s="16" t="s">
        <v>134</v>
      </c>
      <c r="BE524" s="136">
        <f>IF(O524="základní",K524,0)</f>
        <v>0</v>
      </c>
      <c r="BF524" s="136">
        <f>IF(O524="snížená",K524,0)</f>
        <v>0</v>
      </c>
      <c r="BG524" s="136">
        <f>IF(O524="zákl. přenesená",K524,0)</f>
        <v>0</v>
      </c>
      <c r="BH524" s="136">
        <f>IF(O524="sníž. přenesená",K524,0)</f>
        <v>0</v>
      </c>
      <c r="BI524" s="136">
        <f>IF(O524="nulová",K524,0)</f>
        <v>0</v>
      </c>
      <c r="BJ524" s="16" t="s">
        <v>81</v>
      </c>
      <c r="BK524" s="136">
        <f>ROUND(P524*H524,2)</f>
        <v>0</v>
      </c>
      <c r="BL524" s="16" t="s">
        <v>137</v>
      </c>
      <c r="BM524" s="135" t="s">
        <v>1458</v>
      </c>
    </row>
    <row r="525" spans="2:65" s="1" customFormat="1" ht="19.5">
      <c r="B525" s="31"/>
      <c r="D525" s="137" t="s">
        <v>144</v>
      </c>
      <c r="F525" s="138" t="s">
        <v>633</v>
      </c>
      <c r="I525" s="139"/>
      <c r="J525" s="139"/>
      <c r="M525" s="31"/>
      <c r="N525" s="140"/>
      <c r="X525" s="52"/>
      <c r="AT525" s="16" t="s">
        <v>144</v>
      </c>
      <c r="AU525" s="16" t="s">
        <v>81</v>
      </c>
    </row>
    <row r="526" spans="2:65" s="1" customFormat="1" ht="11.25">
      <c r="B526" s="31"/>
      <c r="D526" s="141" t="s">
        <v>145</v>
      </c>
      <c r="F526" s="142" t="s">
        <v>634</v>
      </c>
      <c r="I526" s="139"/>
      <c r="J526" s="139"/>
      <c r="M526" s="31"/>
      <c r="N526" s="140"/>
      <c r="X526" s="52"/>
      <c r="AT526" s="16" t="s">
        <v>145</v>
      </c>
      <c r="AU526" s="16" t="s">
        <v>81</v>
      </c>
    </row>
    <row r="527" spans="2:65" s="11" customFormat="1" ht="11.25">
      <c r="B527" s="144"/>
      <c r="D527" s="137" t="s">
        <v>149</v>
      </c>
      <c r="E527" s="145" t="s">
        <v>29</v>
      </c>
      <c r="F527" s="146" t="s">
        <v>1459</v>
      </c>
      <c r="H527" s="147">
        <v>27.76</v>
      </c>
      <c r="I527" s="148"/>
      <c r="J527" s="148"/>
      <c r="M527" s="144"/>
      <c r="N527" s="149"/>
      <c r="X527" s="150"/>
      <c r="AT527" s="145" t="s">
        <v>149</v>
      </c>
      <c r="AU527" s="145" t="s">
        <v>81</v>
      </c>
      <c r="AV527" s="11" t="s">
        <v>83</v>
      </c>
      <c r="AW527" s="11" t="s">
        <v>5</v>
      </c>
      <c r="AX527" s="11" t="s">
        <v>81</v>
      </c>
      <c r="AY527" s="145" t="s">
        <v>134</v>
      </c>
    </row>
    <row r="528" spans="2:65" s="1" customFormat="1" ht="24.2" customHeight="1">
      <c r="B528" s="31"/>
      <c r="C528" s="173" t="s">
        <v>1460</v>
      </c>
      <c r="D528" s="173" t="s">
        <v>546</v>
      </c>
      <c r="E528" s="174" t="s">
        <v>636</v>
      </c>
      <c r="F528" s="175" t="s">
        <v>637</v>
      </c>
      <c r="G528" s="176" t="s">
        <v>546</v>
      </c>
      <c r="H528" s="177">
        <v>28.315000000000001</v>
      </c>
      <c r="I528" s="178"/>
      <c r="J528" s="179"/>
      <c r="K528" s="180">
        <f>ROUND(P528*H528,2)</f>
        <v>0</v>
      </c>
      <c r="L528" s="175" t="s">
        <v>142</v>
      </c>
      <c r="M528" s="181"/>
      <c r="N528" s="182" t="s">
        <v>29</v>
      </c>
      <c r="O528" s="131" t="s">
        <v>42</v>
      </c>
      <c r="P528" s="132">
        <f>I528+J528</f>
        <v>0</v>
      </c>
      <c r="Q528" s="132">
        <f>ROUND(I528*H528,2)</f>
        <v>0</v>
      </c>
      <c r="R528" s="132">
        <f>ROUND(J528*H528,2)</f>
        <v>0</v>
      </c>
      <c r="T528" s="133">
        <f>S528*H528</f>
        <v>0</v>
      </c>
      <c r="U528" s="133">
        <v>5.6120000000000003E-2</v>
      </c>
      <c r="V528" s="133">
        <f>U528*H528</f>
        <v>1.5890378000000001</v>
      </c>
      <c r="W528" s="133">
        <v>0</v>
      </c>
      <c r="X528" s="134">
        <f>W528*H528</f>
        <v>0</v>
      </c>
      <c r="AR528" s="135" t="s">
        <v>185</v>
      </c>
      <c r="AT528" s="135" t="s">
        <v>546</v>
      </c>
      <c r="AU528" s="135" t="s">
        <v>81</v>
      </c>
      <c r="AY528" s="16" t="s">
        <v>134</v>
      </c>
      <c r="BE528" s="136">
        <f>IF(O528="základní",K528,0)</f>
        <v>0</v>
      </c>
      <c r="BF528" s="136">
        <f>IF(O528="snížená",K528,0)</f>
        <v>0</v>
      </c>
      <c r="BG528" s="136">
        <f>IF(O528="zákl. přenesená",K528,0)</f>
        <v>0</v>
      </c>
      <c r="BH528" s="136">
        <f>IF(O528="sníž. přenesená",K528,0)</f>
        <v>0</v>
      </c>
      <c r="BI528" s="136">
        <f>IF(O528="nulová",K528,0)</f>
        <v>0</v>
      </c>
      <c r="BJ528" s="16" t="s">
        <v>81</v>
      </c>
      <c r="BK528" s="136">
        <f>ROUND(P528*H528,2)</f>
        <v>0</v>
      </c>
      <c r="BL528" s="16" t="s">
        <v>137</v>
      </c>
      <c r="BM528" s="135" t="s">
        <v>1461</v>
      </c>
    </row>
    <row r="529" spans="2:65" s="1" customFormat="1" ht="11.25">
      <c r="B529" s="31"/>
      <c r="D529" s="137" t="s">
        <v>144</v>
      </c>
      <c r="F529" s="138" t="s">
        <v>637</v>
      </c>
      <c r="I529" s="139"/>
      <c r="J529" s="139"/>
      <c r="M529" s="31"/>
      <c r="N529" s="140"/>
      <c r="X529" s="52"/>
      <c r="AT529" s="16" t="s">
        <v>144</v>
      </c>
      <c r="AU529" s="16" t="s">
        <v>81</v>
      </c>
    </row>
    <row r="530" spans="2:65" s="11" customFormat="1" ht="11.25">
      <c r="B530" s="144"/>
      <c r="D530" s="137" t="s">
        <v>149</v>
      </c>
      <c r="F530" s="146" t="s">
        <v>1462</v>
      </c>
      <c r="H530" s="147">
        <v>28.315000000000001</v>
      </c>
      <c r="I530" s="148"/>
      <c r="J530" s="148"/>
      <c r="M530" s="144"/>
      <c r="N530" s="149"/>
      <c r="X530" s="150"/>
      <c r="AT530" s="145" t="s">
        <v>149</v>
      </c>
      <c r="AU530" s="145" t="s">
        <v>81</v>
      </c>
      <c r="AV530" s="11" t="s">
        <v>83</v>
      </c>
      <c r="AW530" s="11" t="s">
        <v>4</v>
      </c>
      <c r="AX530" s="11" t="s">
        <v>81</v>
      </c>
      <c r="AY530" s="145" t="s">
        <v>134</v>
      </c>
    </row>
    <row r="531" spans="2:65" s="1" customFormat="1" ht="24.2" customHeight="1">
      <c r="B531" s="31"/>
      <c r="C531" s="123" t="s">
        <v>1463</v>
      </c>
      <c r="D531" s="123" t="s">
        <v>138</v>
      </c>
      <c r="E531" s="124" t="s">
        <v>1464</v>
      </c>
      <c r="F531" s="125" t="s">
        <v>1465</v>
      </c>
      <c r="G531" s="126" t="s">
        <v>546</v>
      </c>
      <c r="H531" s="127">
        <v>30.4</v>
      </c>
      <c r="I531" s="128"/>
      <c r="J531" s="128"/>
      <c r="K531" s="129">
        <f>ROUND(P531*H531,2)</f>
        <v>0</v>
      </c>
      <c r="L531" s="125" t="s">
        <v>142</v>
      </c>
      <c r="M531" s="31"/>
      <c r="N531" s="130" t="s">
        <v>29</v>
      </c>
      <c r="O531" s="131" t="s">
        <v>42</v>
      </c>
      <c r="P531" s="132">
        <f>I531+J531</f>
        <v>0</v>
      </c>
      <c r="Q531" s="132">
        <f>ROUND(I531*H531,2)</f>
        <v>0</v>
      </c>
      <c r="R531" s="132">
        <f>ROUND(J531*H531,2)</f>
        <v>0</v>
      </c>
      <c r="T531" s="133">
        <f>S531*H531</f>
        <v>0</v>
      </c>
      <c r="U531" s="133">
        <v>0</v>
      </c>
      <c r="V531" s="133">
        <f>U531*H531</f>
        <v>0</v>
      </c>
      <c r="W531" s="133">
        <v>0</v>
      </c>
      <c r="X531" s="134">
        <f>W531*H531</f>
        <v>0</v>
      </c>
      <c r="AR531" s="135" t="s">
        <v>137</v>
      </c>
      <c r="AT531" s="135" t="s">
        <v>138</v>
      </c>
      <c r="AU531" s="135" t="s">
        <v>81</v>
      </c>
      <c r="AY531" s="16" t="s">
        <v>134</v>
      </c>
      <c r="BE531" s="136">
        <f>IF(O531="základní",K531,0)</f>
        <v>0</v>
      </c>
      <c r="BF531" s="136">
        <f>IF(O531="snížená",K531,0)</f>
        <v>0</v>
      </c>
      <c r="BG531" s="136">
        <f>IF(O531="zákl. přenesená",K531,0)</f>
        <v>0</v>
      </c>
      <c r="BH531" s="136">
        <f>IF(O531="sníž. přenesená",K531,0)</f>
        <v>0</v>
      </c>
      <c r="BI531" s="136">
        <f>IF(O531="nulová",K531,0)</f>
        <v>0</v>
      </c>
      <c r="BJ531" s="16" t="s">
        <v>81</v>
      </c>
      <c r="BK531" s="136">
        <f>ROUND(P531*H531,2)</f>
        <v>0</v>
      </c>
      <c r="BL531" s="16" t="s">
        <v>137</v>
      </c>
      <c r="BM531" s="135" t="s">
        <v>1466</v>
      </c>
    </row>
    <row r="532" spans="2:65" s="1" customFormat="1" ht="11.25">
      <c r="B532" s="31"/>
      <c r="D532" s="137" t="s">
        <v>144</v>
      </c>
      <c r="F532" s="138" t="s">
        <v>1467</v>
      </c>
      <c r="I532" s="139"/>
      <c r="J532" s="139"/>
      <c r="M532" s="31"/>
      <c r="N532" s="140"/>
      <c r="X532" s="52"/>
      <c r="AT532" s="16" t="s">
        <v>144</v>
      </c>
      <c r="AU532" s="16" t="s">
        <v>81</v>
      </c>
    </row>
    <row r="533" spans="2:65" s="1" customFormat="1" ht="11.25">
      <c r="B533" s="31"/>
      <c r="D533" s="141" t="s">
        <v>145</v>
      </c>
      <c r="F533" s="142" t="s">
        <v>1468</v>
      </c>
      <c r="I533" s="139"/>
      <c r="J533" s="139"/>
      <c r="M533" s="31"/>
      <c r="N533" s="140"/>
      <c r="X533" s="52"/>
      <c r="AT533" s="16" t="s">
        <v>145</v>
      </c>
      <c r="AU533" s="16" t="s">
        <v>81</v>
      </c>
    </row>
    <row r="534" spans="2:65" s="11" customFormat="1" ht="11.25">
      <c r="B534" s="144"/>
      <c r="D534" s="137" t="s">
        <v>149</v>
      </c>
      <c r="E534" s="145" t="s">
        <v>29</v>
      </c>
      <c r="F534" s="146" t="s">
        <v>1469</v>
      </c>
      <c r="H534" s="147">
        <v>23.4</v>
      </c>
      <c r="I534" s="148"/>
      <c r="J534" s="148"/>
      <c r="M534" s="144"/>
      <c r="N534" s="149"/>
      <c r="X534" s="150"/>
      <c r="AT534" s="145" t="s">
        <v>149</v>
      </c>
      <c r="AU534" s="145" t="s">
        <v>81</v>
      </c>
      <c r="AV534" s="11" t="s">
        <v>83</v>
      </c>
      <c r="AW534" s="11" t="s">
        <v>5</v>
      </c>
      <c r="AX534" s="11" t="s">
        <v>73</v>
      </c>
      <c r="AY534" s="145" t="s">
        <v>134</v>
      </c>
    </row>
    <row r="535" spans="2:65" s="11" customFormat="1" ht="11.25">
      <c r="B535" s="144"/>
      <c r="D535" s="137" t="s">
        <v>149</v>
      </c>
      <c r="E535" s="145" t="s">
        <v>29</v>
      </c>
      <c r="F535" s="146" t="s">
        <v>1470</v>
      </c>
      <c r="H535" s="147">
        <v>7</v>
      </c>
      <c r="I535" s="148"/>
      <c r="J535" s="148"/>
      <c r="M535" s="144"/>
      <c r="N535" s="149"/>
      <c r="X535" s="150"/>
      <c r="AT535" s="145" t="s">
        <v>149</v>
      </c>
      <c r="AU535" s="145" t="s">
        <v>81</v>
      </c>
      <c r="AV535" s="11" t="s">
        <v>83</v>
      </c>
      <c r="AW535" s="11" t="s">
        <v>5</v>
      </c>
      <c r="AX535" s="11" t="s">
        <v>73</v>
      </c>
      <c r="AY535" s="145" t="s">
        <v>134</v>
      </c>
    </row>
    <row r="536" spans="2:65" s="14" customFormat="1" ht="11.25">
      <c r="B536" s="166"/>
      <c r="D536" s="137" t="s">
        <v>149</v>
      </c>
      <c r="E536" s="167" t="s">
        <v>29</v>
      </c>
      <c r="F536" s="168" t="s">
        <v>302</v>
      </c>
      <c r="H536" s="169">
        <v>30.4</v>
      </c>
      <c r="I536" s="170"/>
      <c r="J536" s="170"/>
      <c r="M536" s="166"/>
      <c r="N536" s="171"/>
      <c r="X536" s="172"/>
      <c r="AT536" s="167" t="s">
        <v>149</v>
      </c>
      <c r="AU536" s="167" t="s">
        <v>81</v>
      </c>
      <c r="AV536" s="14" t="s">
        <v>137</v>
      </c>
      <c r="AW536" s="14" t="s">
        <v>5</v>
      </c>
      <c r="AX536" s="14" t="s">
        <v>81</v>
      </c>
      <c r="AY536" s="167" t="s">
        <v>134</v>
      </c>
    </row>
    <row r="537" spans="2:65" s="1" customFormat="1" ht="24.2" customHeight="1">
      <c r="B537" s="31"/>
      <c r="C537" s="123" t="s">
        <v>1471</v>
      </c>
      <c r="D537" s="123" t="s">
        <v>138</v>
      </c>
      <c r="E537" s="124" t="s">
        <v>1472</v>
      </c>
      <c r="F537" s="125" t="s">
        <v>1473</v>
      </c>
      <c r="G537" s="126" t="s">
        <v>546</v>
      </c>
      <c r="H537" s="127">
        <v>7</v>
      </c>
      <c r="I537" s="128"/>
      <c r="J537" s="128"/>
      <c r="K537" s="129">
        <f>ROUND(P537*H537,2)</f>
        <v>0</v>
      </c>
      <c r="L537" s="125" t="s">
        <v>142</v>
      </c>
      <c r="M537" s="31"/>
      <c r="N537" s="130" t="s">
        <v>29</v>
      </c>
      <c r="O537" s="131" t="s">
        <v>42</v>
      </c>
      <c r="P537" s="132">
        <f>I537+J537</f>
        <v>0</v>
      </c>
      <c r="Q537" s="132">
        <f>ROUND(I537*H537,2)</f>
        <v>0</v>
      </c>
      <c r="R537" s="132">
        <f>ROUND(J537*H537,2)</f>
        <v>0</v>
      </c>
      <c r="T537" s="133">
        <f>S537*H537</f>
        <v>0</v>
      </c>
      <c r="U537" s="133">
        <v>5.0000000000000001E-4</v>
      </c>
      <c r="V537" s="133">
        <f>U537*H537</f>
        <v>3.5000000000000001E-3</v>
      </c>
      <c r="W537" s="133">
        <v>0</v>
      </c>
      <c r="X537" s="134">
        <f>W537*H537</f>
        <v>0</v>
      </c>
      <c r="AR537" s="135" t="s">
        <v>137</v>
      </c>
      <c r="AT537" s="135" t="s">
        <v>138</v>
      </c>
      <c r="AU537" s="135" t="s">
        <v>81</v>
      </c>
      <c r="AY537" s="16" t="s">
        <v>134</v>
      </c>
      <c r="BE537" s="136">
        <f>IF(O537="základní",K537,0)</f>
        <v>0</v>
      </c>
      <c r="BF537" s="136">
        <f>IF(O537="snížená",K537,0)</f>
        <v>0</v>
      </c>
      <c r="BG537" s="136">
        <f>IF(O537="zákl. přenesená",K537,0)</f>
        <v>0</v>
      </c>
      <c r="BH537" s="136">
        <f>IF(O537="sníž. přenesená",K537,0)</f>
        <v>0</v>
      </c>
      <c r="BI537" s="136">
        <f>IF(O537="nulová",K537,0)</f>
        <v>0</v>
      </c>
      <c r="BJ537" s="16" t="s">
        <v>81</v>
      </c>
      <c r="BK537" s="136">
        <f>ROUND(P537*H537,2)</f>
        <v>0</v>
      </c>
      <c r="BL537" s="16" t="s">
        <v>137</v>
      </c>
      <c r="BM537" s="135" t="s">
        <v>1474</v>
      </c>
    </row>
    <row r="538" spans="2:65" s="1" customFormat="1" ht="19.5">
      <c r="B538" s="31"/>
      <c r="D538" s="137" t="s">
        <v>144</v>
      </c>
      <c r="F538" s="138" t="s">
        <v>1475</v>
      </c>
      <c r="I538" s="139"/>
      <c r="J538" s="139"/>
      <c r="M538" s="31"/>
      <c r="N538" s="140"/>
      <c r="X538" s="52"/>
      <c r="AT538" s="16" t="s">
        <v>144</v>
      </c>
      <c r="AU538" s="16" t="s">
        <v>81</v>
      </c>
    </row>
    <row r="539" spans="2:65" s="1" customFormat="1" ht="11.25">
      <c r="B539" s="31"/>
      <c r="D539" s="141" t="s">
        <v>145</v>
      </c>
      <c r="F539" s="142" t="s">
        <v>1476</v>
      </c>
      <c r="I539" s="139"/>
      <c r="J539" s="139"/>
      <c r="M539" s="31"/>
      <c r="N539" s="140"/>
      <c r="X539" s="52"/>
      <c r="AT539" s="16" t="s">
        <v>145</v>
      </c>
      <c r="AU539" s="16" t="s">
        <v>81</v>
      </c>
    </row>
    <row r="540" spans="2:65" s="11" customFormat="1" ht="11.25">
      <c r="B540" s="144"/>
      <c r="D540" s="137" t="s">
        <v>149</v>
      </c>
      <c r="E540" s="145" t="s">
        <v>29</v>
      </c>
      <c r="F540" s="146" t="s">
        <v>1477</v>
      </c>
      <c r="H540" s="147">
        <v>7</v>
      </c>
      <c r="I540" s="148"/>
      <c r="J540" s="148"/>
      <c r="M540" s="144"/>
      <c r="N540" s="149"/>
      <c r="X540" s="150"/>
      <c r="AT540" s="145" t="s">
        <v>149</v>
      </c>
      <c r="AU540" s="145" t="s">
        <v>81</v>
      </c>
      <c r="AV540" s="11" t="s">
        <v>83</v>
      </c>
      <c r="AW540" s="11" t="s">
        <v>5</v>
      </c>
      <c r="AX540" s="11" t="s">
        <v>81</v>
      </c>
      <c r="AY540" s="145" t="s">
        <v>134</v>
      </c>
    </row>
    <row r="541" spans="2:65" s="1" customFormat="1" ht="24.2" customHeight="1">
      <c r="B541" s="31"/>
      <c r="C541" s="123" t="s">
        <v>1478</v>
      </c>
      <c r="D541" s="123" t="s">
        <v>138</v>
      </c>
      <c r="E541" s="124" t="s">
        <v>1479</v>
      </c>
      <c r="F541" s="125" t="s">
        <v>1480</v>
      </c>
      <c r="G541" s="126" t="s">
        <v>546</v>
      </c>
      <c r="H541" s="127">
        <v>23.4</v>
      </c>
      <c r="I541" s="128"/>
      <c r="J541" s="128"/>
      <c r="K541" s="129">
        <f>ROUND(P541*H541,2)</f>
        <v>0</v>
      </c>
      <c r="L541" s="125" t="s">
        <v>142</v>
      </c>
      <c r="M541" s="31"/>
      <c r="N541" s="130" t="s">
        <v>29</v>
      </c>
      <c r="O541" s="131" t="s">
        <v>42</v>
      </c>
      <c r="P541" s="132">
        <f>I541+J541</f>
        <v>0</v>
      </c>
      <c r="Q541" s="132">
        <f>ROUND(I541*H541,2)</f>
        <v>0</v>
      </c>
      <c r="R541" s="132">
        <f>ROUND(J541*H541,2)</f>
        <v>0</v>
      </c>
      <c r="T541" s="133">
        <f>S541*H541</f>
        <v>0</v>
      </c>
      <c r="U541" s="133">
        <v>8.8000000000000003E-4</v>
      </c>
      <c r="V541" s="133">
        <f>U541*H541</f>
        <v>2.0591999999999999E-2</v>
      </c>
      <c r="W541" s="133">
        <v>0</v>
      </c>
      <c r="X541" s="134">
        <f>W541*H541</f>
        <v>0</v>
      </c>
      <c r="AR541" s="135" t="s">
        <v>137</v>
      </c>
      <c r="AT541" s="135" t="s">
        <v>138</v>
      </c>
      <c r="AU541" s="135" t="s">
        <v>81</v>
      </c>
      <c r="AY541" s="16" t="s">
        <v>134</v>
      </c>
      <c r="BE541" s="136">
        <f>IF(O541="základní",K541,0)</f>
        <v>0</v>
      </c>
      <c r="BF541" s="136">
        <f>IF(O541="snížená",K541,0)</f>
        <v>0</v>
      </c>
      <c r="BG541" s="136">
        <f>IF(O541="zákl. přenesená",K541,0)</f>
        <v>0</v>
      </c>
      <c r="BH541" s="136">
        <f>IF(O541="sníž. přenesená",K541,0)</f>
        <v>0</v>
      </c>
      <c r="BI541" s="136">
        <f>IF(O541="nulová",K541,0)</f>
        <v>0</v>
      </c>
      <c r="BJ541" s="16" t="s">
        <v>81</v>
      </c>
      <c r="BK541" s="136">
        <f>ROUND(P541*H541,2)</f>
        <v>0</v>
      </c>
      <c r="BL541" s="16" t="s">
        <v>137</v>
      </c>
      <c r="BM541" s="135" t="s">
        <v>1481</v>
      </c>
    </row>
    <row r="542" spans="2:65" s="1" customFormat="1" ht="19.5">
      <c r="B542" s="31"/>
      <c r="D542" s="137" t="s">
        <v>144</v>
      </c>
      <c r="F542" s="138" t="s">
        <v>1482</v>
      </c>
      <c r="I542" s="139"/>
      <c r="J542" s="139"/>
      <c r="M542" s="31"/>
      <c r="N542" s="140"/>
      <c r="X542" s="52"/>
      <c r="AT542" s="16" t="s">
        <v>144</v>
      </c>
      <c r="AU542" s="16" t="s">
        <v>81</v>
      </c>
    </row>
    <row r="543" spans="2:65" s="1" customFormat="1" ht="11.25">
      <c r="B543" s="31"/>
      <c r="D543" s="141" t="s">
        <v>145</v>
      </c>
      <c r="F543" s="142" t="s">
        <v>1483</v>
      </c>
      <c r="I543" s="139"/>
      <c r="J543" s="139"/>
      <c r="M543" s="31"/>
      <c r="N543" s="140"/>
      <c r="X543" s="52"/>
      <c r="AT543" s="16" t="s">
        <v>145</v>
      </c>
      <c r="AU543" s="16" t="s">
        <v>81</v>
      </c>
    </row>
    <row r="544" spans="2:65" s="11" customFormat="1" ht="11.25">
      <c r="B544" s="144"/>
      <c r="D544" s="137" t="s">
        <v>149</v>
      </c>
      <c r="E544" s="145" t="s">
        <v>29</v>
      </c>
      <c r="F544" s="146" t="s">
        <v>1484</v>
      </c>
      <c r="H544" s="147">
        <v>23.4</v>
      </c>
      <c r="I544" s="148"/>
      <c r="J544" s="148"/>
      <c r="M544" s="144"/>
      <c r="N544" s="149"/>
      <c r="X544" s="150"/>
      <c r="AT544" s="145" t="s">
        <v>149</v>
      </c>
      <c r="AU544" s="145" t="s">
        <v>81</v>
      </c>
      <c r="AV544" s="11" t="s">
        <v>83</v>
      </c>
      <c r="AW544" s="11" t="s">
        <v>5</v>
      </c>
      <c r="AX544" s="11" t="s">
        <v>81</v>
      </c>
      <c r="AY544" s="145" t="s">
        <v>134</v>
      </c>
    </row>
    <row r="545" spans="2:65" s="1" customFormat="1" ht="24.2" customHeight="1">
      <c r="B545" s="31"/>
      <c r="C545" s="123" t="s">
        <v>1485</v>
      </c>
      <c r="D545" s="123" t="s">
        <v>138</v>
      </c>
      <c r="E545" s="124" t="s">
        <v>892</v>
      </c>
      <c r="F545" s="125" t="s">
        <v>893</v>
      </c>
      <c r="G545" s="126" t="s">
        <v>541</v>
      </c>
      <c r="H545" s="127">
        <v>53.582000000000001</v>
      </c>
      <c r="I545" s="128"/>
      <c r="J545" s="128"/>
      <c r="K545" s="129">
        <f>ROUND(P545*H545,2)</f>
        <v>0</v>
      </c>
      <c r="L545" s="125" t="s">
        <v>142</v>
      </c>
      <c r="M545" s="31"/>
      <c r="N545" s="130" t="s">
        <v>29</v>
      </c>
      <c r="O545" s="131" t="s">
        <v>42</v>
      </c>
      <c r="P545" s="132">
        <f>I545+J545</f>
        <v>0</v>
      </c>
      <c r="Q545" s="132">
        <f>ROUND(I545*H545,2)</f>
        <v>0</v>
      </c>
      <c r="R545" s="132">
        <f>ROUND(J545*H545,2)</f>
        <v>0</v>
      </c>
      <c r="T545" s="133">
        <f>S545*H545</f>
        <v>0</v>
      </c>
      <c r="U545" s="133">
        <v>1.0200000000000001E-3</v>
      </c>
      <c r="V545" s="133">
        <f>U545*H545</f>
        <v>5.4653640000000003E-2</v>
      </c>
      <c r="W545" s="133">
        <v>0</v>
      </c>
      <c r="X545" s="134">
        <f>W545*H545</f>
        <v>0</v>
      </c>
      <c r="AR545" s="135" t="s">
        <v>137</v>
      </c>
      <c r="AT545" s="135" t="s">
        <v>138</v>
      </c>
      <c r="AU545" s="135" t="s">
        <v>81</v>
      </c>
      <c r="AY545" s="16" t="s">
        <v>134</v>
      </c>
      <c r="BE545" s="136">
        <f>IF(O545="základní",K545,0)</f>
        <v>0</v>
      </c>
      <c r="BF545" s="136">
        <f>IF(O545="snížená",K545,0)</f>
        <v>0</v>
      </c>
      <c r="BG545" s="136">
        <f>IF(O545="zákl. přenesená",K545,0)</f>
        <v>0</v>
      </c>
      <c r="BH545" s="136">
        <f>IF(O545="sníž. přenesená",K545,0)</f>
        <v>0</v>
      </c>
      <c r="BI545" s="136">
        <f>IF(O545="nulová",K545,0)</f>
        <v>0</v>
      </c>
      <c r="BJ545" s="16" t="s">
        <v>81</v>
      </c>
      <c r="BK545" s="136">
        <f>ROUND(P545*H545,2)</f>
        <v>0</v>
      </c>
      <c r="BL545" s="16" t="s">
        <v>137</v>
      </c>
      <c r="BM545" s="135" t="s">
        <v>1486</v>
      </c>
    </row>
    <row r="546" spans="2:65" s="1" customFormat="1" ht="11.25">
      <c r="B546" s="31"/>
      <c r="D546" s="137" t="s">
        <v>144</v>
      </c>
      <c r="F546" s="138" t="s">
        <v>895</v>
      </c>
      <c r="I546" s="139"/>
      <c r="J546" s="139"/>
      <c r="M546" s="31"/>
      <c r="N546" s="140"/>
      <c r="X546" s="52"/>
      <c r="AT546" s="16" t="s">
        <v>144</v>
      </c>
      <c r="AU546" s="16" t="s">
        <v>81</v>
      </c>
    </row>
    <row r="547" spans="2:65" s="1" customFormat="1" ht="11.25">
      <c r="B547" s="31"/>
      <c r="D547" s="141" t="s">
        <v>145</v>
      </c>
      <c r="F547" s="142" t="s">
        <v>896</v>
      </c>
      <c r="I547" s="139"/>
      <c r="J547" s="139"/>
      <c r="M547" s="31"/>
      <c r="N547" s="140"/>
      <c r="X547" s="52"/>
      <c r="AT547" s="16" t="s">
        <v>145</v>
      </c>
      <c r="AU547" s="16" t="s">
        <v>81</v>
      </c>
    </row>
    <row r="548" spans="2:65" s="1" customFormat="1" ht="19.5">
      <c r="B548" s="31"/>
      <c r="D548" s="137" t="s">
        <v>147</v>
      </c>
      <c r="F548" s="143" t="s">
        <v>897</v>
      </c>
      <c r="I548" s="139"/>
      <c r="J548" s="139"/>
      <c r="M548" s="31"/>
      <c r="N548" s="140"/>
      <c r="X548" s="52"/>
      <c r="AT548" s="16" t="s">
        <v>147</v>
      </c>
      <c r="AU548" s="16" t="s">
        <v>81</v>
      </c>
    </row>
    <row r="549" spans="2:65" s="11" customFormat="1" ht="11.25">
      <c r="B549" s="144"/>
      <c r="D549" s="137" t="s">
        <v>149</v>
      </c>
      <c r="F549" s="146" t="s">
        <v>1487</v>
      </c>
      <c r="H549" s="147">
        <v>53.582000000000001</v>
      </c>
      <c r="I549" s="148"/>
      <c r="J549" s="148"/>
      <c r="M549" s="144"/>
      <c r="N549" s="149"/>
      <c r="X549" s="150"/>
      <c r="AT549" s="145" t="s">
        <v>149</v>
      </c>
      <c r="AU549" s="145" t="s">
        <v>81</v>
      </c>
      <c r="AV549" s="11" t="s">
        <v>83</v>
      </c>
      <c r="AW549" s="11" t="s">
        <v>4</v>
      </c>
      <c r="AX549" s="11" t="s">
        <v>81</v>
      </c>
      <c r="AY549" s="145" t="s">
        <v>134</v>
      </c>
    </row>
    <row r="550" spans="2:65" s="1" customFormat="1" ht="24.2" customHeight="1">
      <c r="B550" s="31"/>
      <c r="C550" s="123" t="s">
        <v>1488</v>
      </c>
      <c r="D550" s="123" t="s">
        <v>138</v>
      </c>
      <c r="E550" s="124" t="s">
        <v>1489</v>
      </c>
      <c r="F550" s="125" t="s">
        <v>1490</v>
      </c>
      <c r="G550" s="126" t="s">
        <v>249</v>
      </c>
      <c r="H550" s="127">
        <v>1</v>
      </c>
      <c r="I550" s="128"/>
      <c r="J550" s="128"/>
      <c r="K550" s="129">
        <f>ROUND(P550*H550,2)</f>
        <v>0</v>
      </c>
      <c r="L550" s="125" t="s">
        <v>142</v>
      </c>
      <c r="M550" s="31"/>
      <c r="N550" s="130" t="s">
        <v>29</v>
      </c>
      <c r="O550" s="131" t="s">
        <v>42</v>
      </c>
      <c r="P550" s="132">
        <f>I550+J550</f>
        <v>0</v>
      </c>
      <c r="Q550" s="132">
        <f>ROUND(I550*H550,2)</f>
        <v>0</v>
      </c>
      <c r="R550" s="132">
        <f>ROUND(J550*H550,2)</f>
        <v>0</v>
      </c>
      <c r="T550" s="133">
        <f>S550*H550</f>
        <v>0</v>
      </c>
      <c r="U550" s="133">
        <v>9.4199999999999996E-3</v>
      </c>
      <c r="V550" s="133">
        <f>U550*H550</f>
        <v>9.4199999999999996E-3</v>
      </c>
      <c r="W550" s="133">
        <v>0</v>
      </c>
      <c r="X550" s="134">
        <f>W550*H550</f>
        <v>0</v>
      </c>
      <c r="AR550" s="135" t="s">
        <v>250</v>
      </c>
      <c r="AT550" s="135" t="s">
        <v>138</v>
      </c>
      <c r="AU550" s="135" t="s">
        <v>81</v>
      </c>
      <c r="AY550" s="16" t="s">
        <v>134</v>
      </c>
      <c r="BE550" s="136">
        <f>IF(O550="základní",K550,0)</f>
        <v>0</v>
      </c>
      <c r="BF550" s="136">
        <f>IF(O550="snížená",K550,0)</f>
        <v>0</v>
      </c>
      <c r="BG550" s="136">
        <f>IF(O550="zákl. přenesená",K550,0)</f>
        <v>0</v>
      </c>
      <c r="BH550" s="136">
        <f>IF(O550="sníž. přenesená",K550,0)</f>
        <v>0</v>
      </c>
      <c r="BI550" s="136">
        <f>IF(O550="nulová",K550,0)</f>
        <v>0</v>
      </c>
      <c r="BJ550" s="16" t="s">
        <v>81</v>
      </c>
      <c r="BK550" s="136">
        <f>ROUND(P550*H550,2)</f>
        <v>0</v>
      </c>
      <c r="BL550" s="16" t="s">
        <v>250</v>
      </c>
      <c r="BM550" s="135" t="s">
        <v>1491</v>
      </c>
    </row>
    <row r="551" spans="2:65" s="1" customFormat="1" ht="11.25">
      <c r="B551" s="31"/>
      <c r="D551" s="137" t="s">
        <v>144</v>
      </c>
      <c r="F551" s="138" t="s">
        <v>1492</v>
      </c>
      <c r="I551" s="139"/>
      <c r="J551" s="139"/>
      <c r="M551" s="31"/>
      <c r="N551" s="140"/>
      <c r="X551" s="52"/>
      <c r="AT551" s="16" t="s">
        <v>144</v>
      </c>
      <c r="AU551" s="16" t="s">
        <v>81</v>
      </c>
    </row>
    <row r="552" spans="2:65" s="1" customFormat="1" ht="11.25">
      <c r="B552" s="31"/>
      <c r="D552" s="141" t="s">
        <v>145</v>
      </c>
      <c r="F552" s="142" t="s">
        <v>1493</v>
      </c>
      <c r="I552" s="139"/>
      <c r="J552" s="139"/>
      <c r="M552" s="31"/>
      <c r="N552" s="140"/>
      <c r="X552" s="52"/>
      <c r="AT552" s="16" t="s">
        <v>145</v>
      </c>
      <c r="AU552" s="16" t="s">
        <v>81</v>
      </c>
    </row>
    <row r="553" spans="2:65" s="1" customFormat="1" ht="24.2" customHeight="1">
      <c r="B553" s="31"/>
      <c r="C553" s="173" t="s">
        <v>1494</v>
      </c>
      <c r="D553" s="173" t="s">
        <v>546</v>
      </c>
      <c r="E553" s="174" t="s">
        <v>1495</v>
      </c>
      <c r="F553" s="175" t="s">
        <v>1496</v>
      </c>
      <c r="G553" s="176" t="s">
        <v>249</v>
      </c>
      <c r="H553" s="177">
        <v>1</v>
      </c>
      <c r="I553" s="178"/>
      <c r="J553" s="179"/>
      <c r="K553" s="180">
        <f>ROUND(P553*H553,2)</f>
        <v>0</v>
      </c>
      <c r="L553" s="175" t="s">
        <v>142</v>
      </c>
      <c r="M553" s="181"/>
      <c r="N553" s="182" t="s">
        <v>29</v>
      </c>
      <c r="O553" s="131" t="s">
        <v>42</v>
      </c>
      <c r="P553" s="132">
        <f>I553+J553</f>
        <v>0</v>
      </c>
      <c r="Q553" s="132">
        <f>ROUND(I553*H553,2)</f>
        <v>0</v>
      </c>
      <c r="R553" s="132">
        <f>ROUND(J553*H553,2)</f>
        <v>0</v>
      </c>
      <c r="T553" s="133">
        <f>S553*H553</f>
        <v>0</v>
      </c>
      <c r="U553" s="133">
        <v>0.15</v>
      </c>
      <c r="V553" s="133">
        <f>U553*H553</f>
        <v>0.15</v>
      </c>
      <c r="W553" s="133">
        <v>0</v>
      </c>
      <c r="X553" s="134">
        <f>W553*H553</f>
        <v>0</v>
      </c>
      <c r="AR553" s="135" t="s">
        <v>250</v>
      </c>
      <c r="AT553" s="135" t="s">
        <v>546</v>
      </c>
      <c r="AU553" s="135" t="s">
        <v>81</v>
      </c>
      <c r="AY553" s="16" t="s">
        <v>134</v>
      </c>
      <c r="BE553" s="136">
        <f>IF(O553="základní",K553,0)</f>
        <v>0</v>
      </c>
      <c r="BF553" s="136">
        <f>IF(O553="snížená",K553,0)</f>
        <v>0</v>
      </c>
      <c r="BG553" s="136">
        <f>IF(O553="zákl. přenesená",K553,0)</f>
        <v>0</v>
      </c>
      <c r="BH553" s="136">
        <f>IF(O553="sníž. přenesená",K553,0)</f>
        <v>0</v>
      </c>
      <c r="BI553" s="136">
        <f>IF(O553="nulová",K553,0)</f>
        <v>0</v>
      </c>
      <c r="BJ553" s="16" t="s">
        <v>81</v>
      </c>
      <c r="BK553" s="136">
        <f>ROUND(P553*H553,2)</f>
        <v>0</v>
      </c>
      <c r="BL553" s="16" t="s">
        <v>250</v>
      </c>
      <c r="BM553" s="135" t="s">
        <v>1497</v>
      </c>
    </row>
    <row r="554" spans="2:65" s="1" customFormat="1" ht="11.25">
      <c r="B554" s="31"/>
      <c r="D554" s="137" t="s">
        <v>144</v>
      </c>
      <c r="F554" s="138" t="s">
        <v>1496</v>
      </c>
      <c r="I554" s="139"/>
      <c r="J554" s="139"/>
      <c r="M554" s="31"/>
      <c r="N554" s="140"/>
      <c r="X554" s="52"/>
      <c r="AT554" s="16" t="s">
        <v>144</v>
      </c>
      <c r="AU554" s="16" t="s">
        <v>81</v>
      </c>
    </row>
    <row r="555" spans="2:65" s="1" customFormat="1" ht="19.5">
      <c r="B555" s="31"/>
      <c r="D555" s="137" t="s">
        <v>147</v>
      </c>
      <c r="F555" s="143" t="s">
        <v>1498</v>
      </c>
      <c r="I555" s="139"/>
      <c r="J555" s="139"/>
      <c r="M555" s="31"/>
      <c r="N555" s="140"/>
      <c r="X555" s="52"/>
      <c r="AT555" s="16" t="s">
        <v>147</v>
      </c>
      <c r="AU555" s="16" t="s">
        <v>81</v>
      </c>
    </row>
    <row r="556" spans="2:65" s="1" customFormat="1" ht="24.2" customHeight="1">
      <c r="B556" s="31"/>
      <c r="C556" s="123" t="s">
        <v>1499</v>
      </c>
      <c r="D556" s="123" t="s">
        <v>138</v>
      </c>
      <c r="E556" s="124" t="s">
        <v>1500</v>
      </c>
      <c r="F556" s="125" t="s">
        <v>1501</v>
      </c>
      <c r="G556" s="126" t="s">
        <v>293</v>
      </c>
      <c r="H556" s="127">
        <v>74.52</v>
      </c>
      <c r="I556" s="128"/>
      <c r="J556" s="128"/>
      <c r="K556" s="129">
        <f>ROUND(P556*H556,2)</f>
        <v>0</v>
      </c>
      <c r="L556" s="125" t="s">
        <v>142</v>
      </c>
      <c r="M556" s="31"/>
      <c r="N556" s="130" t="s">
        <v>29</v>
      </c>
      <c r="O556" s="131" t="s">
        <v>42</v>
      </c>
      <c r="P556" s="132">
        <f>I556+J556</f>
        <v>0</v>
      </c>
      <c r="Q556" s="132">
        <f>ROUND(I556*H556,2)</f>
        <v>0</v>
      </c>
      <c r="R556" s="132">
        <f>ROUND(J556*H556,2)</f>
        <v>0</v>
      </c>
      <c r="T556" s="133">
        <f>S556*H556</f>
        <v>0</v>
      </c>
      <c r="U556" s="133">
        <v>8.8000000000000003E-4</v>
      </c>
      <c r="V556" s="133">
        <f>U556*H556</f>
        <v>6.55776E-2</v>
      </c>
      <c r="W556" s="133">
        <v>0</v>
      </c>
      <c r="X556" s="134">
        <f>W556*H556</f>
        <v>0</v>
      </c>
      <c r="AR556" s="135" t="s">
        <v>250</v>
      </c>
      <c r="AT556" s="135" t="s">
        <v>138</v>
      </c>
      <c r="AU556" s="135" t="s">
        <v>81</v>
      </c>
      <c r="AY556" s="16" t="s">
        <v>134</v>
      </c>
      <c r="BE556" s="136">
        <f>IF(O556="základní",K556,0)</f>
        <v>0</v>
      </c>
      <c r="BF556" s="136">
        <f>IF(O556="snížená",K556,0)</f>
        <v>0</v>
      </c>
      <c r="BG556" s="136">
        <f>IF(O556="zákl. přenesená",K556,0)</f>
        <v>0</v>
      </c>
      <c r="BH556" s="136">
        <f>IF(O556="sníž. přenesená",K556,0)</f>
        <v>0</v>
      </c>
      <c r="BI556" s="136">
        <f>IF(O556="nulová",K556,0)</f>
        <v>0</v>
      </c>
      <c r="BJ556" s="16" t="s">
        <v>81</v>
      </c>
      <c r="BK556" s="136">
        <f>ROUND(P556*H556,2)</f>
        <v>0</v>
      </c>
      <c r="BL556" s="16" t="s">
        <v>250</v>
      </c>
      <c r="BM556" s="135" t="s">
        <v>1502</v>
      </c>
    </row>
    <row r="557" spans="2:65" s="1" customFormat="1" ht="11.25">
      <c r="B557" s="31"/>
      <c r="D557" s="137" t="s">
        <v>144</v>
      </c>
      <c r="F557" s="138" t="s">
        <v>1503</v>
      </c>
      <c r="I557" s="139"/>
      <c r="J557" s="139"/>
      <c r="M557" s="31"/>
      <c r="N557" s="140"/>
      <c r="X557" s="52"/>
      <c r="AT557" s="16" t="s">
        <v>144</v>
      </c>
      <c r="AU557" s="16" t="s">
        <v>81</v>
      </c>
    </row>
    <row r="558" spans="2:65" s="1" customFormat="1" ht="11.25">
      <c r="B558" s="31"/>
      <c r="D558" s="141" t="s">
        <v>145</v>
      </c>
      <c r="F558" s="142" t="s">
        <v>1504</v>
      </c>
      <c r="I558" s="139"/>
      <c r="J558" s="139"/>
      <c r="M558" s="31"/>
      <c r="N558" s="140"/>
      <c r="X558" s="52"/>
      <c r="AT558" s="16" t="s">
        <v>145</v>
      </c>
      <c r="AU558" s="16" t="s">
        <v>81</v>
      </c>
    </row>
    <row r="559" spans="2:65" s="1" customFormat="1" ht="29.25">
      <c r="B559" s="31"/>
      <c r="D559" s="137" t="s">
        <v>147</v>
      </c>
      <c r="F559" s="143" t="s">
        <v>1505</v>
      </c>
      <c r="I559" s="139"/>
      <c r="J559" s="139"/>
      <c r="M559" s="31"/>
      <c r="N559" s="140"/>
      <c r="X559" s="52"/>
      <c r="AT559" s="16" t="s">
        <v>147</v>
      </c>
      <c r="AU559" s="16" t="s">
        <v>81</v>
      </c>
    </row>
    <row r="560" spans="2:65" s="11" customFormat="1" ht="11.25">
      <c r="B560" s="144"/>
      <c r="D560" s="137" t="s">
        <v>149</v>
      </c>
      <c r="E560" s="145" t="s">
        <v>29</v>
      </c>
      <c r="F560" s="146" t="s">
        <v>1506</v>
      </c>
      <c r="H560" s="147">
        <v>74.52</v>
      </c>
      <c r="I560" s="148"/>
      <c r="J560" s="148"/>
      <c r="M560" s="144"/>
      <c r="N560" s="149"/>
      <c r="X560" s="150"/>
      <c r="AT560" s="145" t="s">
        <v>149</v>
      </c>
      <c r="AU560" s="145" t="s">
        <v>81</v>
      </c>
      <c r="AV560" s="11" t="s">
        <v>83</v>
      </c>
      <c r="AW560" s="11" t="s">
        <v>5</v>
      </c>
      <c r="AX560" s="11" t="s">
        <v>81</v>
      </c>
      <c r="AY560" s="145" t="s">
        <v>134</v>
      </c>
    </row>
    <row r="561" spans="2:65" s="1" customFormat="1" ht="24.2" customHeight="1">
      <c r="B561" s="31"/>
      <c r="C561" s="123" t="s">
        <v>1507</v>
      </c>
      <c r="D561" s="123" t="s">
        <v>138</v>
      </c>
      <c r="E561" s="124" t="s">
        <v>1508</v>
      </c>
      <c r="F561" s="125" t="s">
        <v>1509</v>
      </c>
      <c r="G561" s="126" t="s">
        <v>293</v>
      </c>
      <c r="H561" s="127">
        <v>74.52</v>
      </c>
      <c r="I561" s="128"/>
      <c r="J561" s="128"/>
      <c r="K561" s="129">
        <f>ROUND(P561*H561,2)</f>
        <v>0</v>
      </c>
      <c r="L561" s="125" t="s">
        <v>142</v>
      </c>
      <c r="M561" s="31"/>
      <c r="N561" s="130" t="s">
        <v>29</v>
      </c>
      <c r="O561" s="131" t="s">
        <v>42</v>
      </c>
      <c r="P561" s="132">
        <f>I561+J561</f>
        <v>0</v>
      </c>
      <c r="Q561" s="132">
        <f>ROUND(I561*H561,2)</f>
        <v>0</v>
      </c>
      <c r="R561" s="132">
        <f>ROUND(J561*H561,2)</f>
        <v>0</v>
      </c>
      <c r="T561" s="133">
        <f>S561*H561</f>
        <v>0</v>
      </c>
      <c r="U561" s="133">
        <v>0</v>
      </c>
      <c r="V561" s="133">
        <f>U561*H561</f>
        <v>0</v>
      </c>
      <c r="W561" s="133">
        <v>0</v>
      </c>
      <c r="X561" s="134">
        <f>W561*H561</f>
        <v>0</v>
      </c>
      <c r="AR561" s="135" t="s">
        <v>250</v>
      </c>
      <c r="AT561" s="135" t="s">
        <v>138</v>
      </c>
      <c r="AU561" s="135" t="s">
        <v>81</v>
      </c>
      <c r="AY561" s="16" t="s">
        <v>134</v>
      </c>
      <c r="BE561" s="136">
        <f>IF(O561="základní",K561,0)</f>
        <v>0</v>
      </c>
      <c r="BF561" s="136">
        <f>IF(O561="snížená",K561,0)</f>
        <v>0</v>
      </c>
      <c r="BG561" s="136">
        <f>IF(O561="zákl. přenesená",K561,0)</f>
        <v>0</v>
      </c>
      <c r="BH561" s="136">
        <f>IF(O561="sníž. přenesená",K561,0)</f>
        <v>0</v>
      </c>
      <c r="BI561" s="136">
        <f>IF(O561="nulová",K561,0)</f>
        <v>0</v>
      </c>
      <c r="BJ561" s="16" t="s">
        <v>81</v>
      </c>
      <c r="BK561" s="136">
        <f>ROUND(P561*H561,2)</f>
        <v>0</v>
      </c>
      <c r="BL561" s="16" t="s">
        <v>250</v>
      </c>
      <c r="BM561" s="135" t="s">
        <v>1510</v>
      </c>
    </row>
    <row r="562" spans="2:65" s="1" customFormat="1" ht="11.25">
      <c r="B562" s="31"/>
      <c r="D562" s="137" t="s">
        <v>144</v>
      </c>
      <c r="F562" s="138" t="s">
        <v>1511</v>
      </c>
      <c r="I562" s="139"/>
      <c r="J562" s="139"/>
      <c r="M562" s="31"/>
      <c r="N562" s="140"/>
      <c r="X562" s="52"/>
      <c r="AT562" s="16" t="s">
        <v>144</v>
      </c>
      <c r="AU562" s="16" t="s">
        <v>81</v>
      </c>
    </row>
    <row r="563" spans="2:65" s="1" customFormat="1" ht="11.25">
      <c r="B563" s="31"/>
      <c r="D563" s="141" t="s">
        <v>145</v>
      </c>
      <c r="F563" s="142" t="s">
        <v>1512</v>
      </c>
      <c r="I563" s="139"/>
      <c r="J563" s="139"/>
      <c r="M563" s="31"/>
      <c r="N563" s="140"/>
      <c r="X563" s="52"/>
      <c r="AT563" s="16" t="s">
        <v>145</v>
      </c>
      <c r="AU563" s="16" t="s">
        <v>81</v>
      </c>
    </row>
    <row r="564" spans="2:65" s="10" customFormat="1" ht="25.9" customHeight="1">
      <c r="B564" s="112"/>
      <c r="D564" s="113" t="s">
        <v>72</v>
      </c>
      <c r="E564" s="114" t="s">
        <v>657</v>
      </c>
      <c r="F564" s="114" t="s">
        <v>658</v>
      </c>
      <c r="I564" s="115"/>
      <c r="J564" s="115"/>
      <c r="K564" s="116">
        <f>BK564</f>
        <v>0</v>
      </c>
      <c r="M564" s="112"/>
      <c r="N564" s="117"/>
      <c r="Q564" s="118">
        <f>SUM(Q565:Q567)</f>
        <v>0</v>
      </c>
      <c r="R564" s="118">
        <f>SUM(R565:R567)</f>
        <v>0</v>
      </c>
      <c r="T564" s="119">
        <f>SUM(T565:T567)</f>
        <v>0</v>
      </c>
      <c r="V564" s="119">
        <f>SUM(V565:V567)</f>
        <v>0</v>
      </c>
      <c r="X564" s="120">
        <f>SUM(X565:X567)</f>
        <v>0</v>
      </c>
      <c r="AR564" s="113" t="s">
        <v>137</v>
      </c>
      <c r="AT564" s="121" t="s">
        <v>72</v>
      </c>
      <c r="AU564" s="121" t="s">
        <v>73</v>
      </c>
      <c r="AY564" s="113" t="s">
        <v>134</v>
      </c>
      <c r="BK564" s="122">
        <f>SUM(BK565:BK567)</f>
        <v>0</v>
      </c>
    </row>
    <row r="565" spans="2:65" s="1" customFormat="1" ht="24.2" customHeight="1">
      <c r="B565" s="31"/>
      <c r="C565" s="123" t="s">
        <v>1513</v>
      </c>
      <c r="D565" s="123" t="s">
        <v>138</v>
      </c>
      <c r="E565" s="124" t="s">
        <v>1514</v>
      </c>
      <c r="F565" s="125" t="s">
        <v>1515</v>
      </c>
      <c r="G565" s="126" t="s">
        <v>372</v>
      </c>
      <c r="H565" s="127">
        <v>91.853999999999999</v>
      </c>
      <c r="I565" s="128"/>
      <c r="J565" s="128"/>
      <c r="K565" s="129">
        <f>ROUND(P565*H565,2)</f>
        <v>0</v>
      </c>
      <c r="L565" s="125" t="s">
        <v>142</v>
      </c>
      <c r="M565" s="31"/>
      <c r="N565" s="130" t="s">
        <v>29</v>
      </c>
      <c r="O565" s="131" t="s">
        <v>42</v>
      </c>
      <c r="P565" s="132">
        <f>I565+J565</f>
        <v>0</v>
      </c>
      <c r="Q565" s="132">
        <f>ROUND(I565*H565,2)</f>
        <v>0</v>
      </c>
      <c r="R565" s="132">
        <f>ROUND(J565*H565,2)</f>
        <v>0</v>
      </c>
      <c r="T565" s="133">
        <f>S565*H565</f>
        <v>0</v>
      </c>
      <c r="U565" s="133">
        <v>0</v>
      </c>
      <c r="V565" s="133">
        <f>U565*H565</f>
        <v>0</v>
      </c>
      <c r="W565" s="133">
        <v>0</v>
      </c>
      <c r="X565" s="134">
        <f>W565*H565</f>
        <v>0</v>
      </c>
      <c r="AR565" s="135" t="s">
        <v>137</v>
      </c>
      <c r="AT565" s="135" t="s">
        <v>138</v>
      </c>
      <c r="AU565" s="135" t="s">
        <v>81</v>
      </c>
      <c r="AY565" s="16" t="s">
        <v>134</v>
      </c>
      <c r="BE565" s="136">
        <f>IF(O565="základní",K565,0)</f>
        <v>0</v>
      </c>
      <c r="BF565" s="136">
        <f>IF(O565="snížená",K565,0)</f>
        <v>0</v>
      </c>
      <c r="BG565" s="136">
        <f>IF(O565="zákl. přenesená",K565,0)</f>
        <v>0</v>
      </c>
      <c r="BH565" s="136">
        <f>IF(O565="sníž. přenesená",K565,0)</f>
        <v>0</v>
      </c>
      <c r="BI565" s="136">
        <f>IF(O565="nulová",K565,0)</f>
        <v>0</v>
      </c>
      <c r="BJ565" s="16" t="s">
        <v>81</v>
      </c>
      <c r="BK565" s="136">
        <f>ROUND(P565*H565,2)</f>
        <v>0</v>
      </c>
      <c r="BL565" s="16" t="s">
        <v>137</v>
      </c>
      <c r="BM565" s="135" t="s">
        <v>1516</v>
      </c>
    </row>
    <row r="566" spans="2:65" s="1" customFormat="1" ht="19.5">
      <c r="B566" s="31"/>
      <c r="D566" s="137" t="s">
        <v>144</v>
      </c>
      <c r="F566" s="138" t="s">
        <v>1517</v>
      </c>
      <c r="I566" s="139"/>
      <c r="J566" s="139"/>
      <c r="M566" s="31"/>
      <c r="N566" s="140"/>
      <c r="X566" s="52"/>
      <c r="AT566" s="16" t="s">
        <v>144</v>
      </c>
      <c r="AU566" s="16" t="s">
        <v>81</v>
      </c>
    </row>
    <row r="567" spans="2:65" s="1" customFormat="1" ht="11.25">
      <c r="B567" s="31"/>
      <c r="D567" s="141" t="s">
        <v>145</v>
      </c>
      <c r="F567" s="142" t="s">
        <v>1518</v>
      </c>
      <c r="I567" s="139"/>
      <c r="J567" s="139"/>
      <c r="M567" s="31"/>
      <c r="N567" s="186"/>
      <c r="O567" s="187"/>
      <c r="P567" s="187"/>
      <c r="Q567" s="187"/>
      <c r="R567" s="187"/>
      <c r="S567" s="187"/>
      <c r="T567" s="187"/>
      <c r="U567" s="187"/>
      <c r="V567" s="187"/>
      <c r="W567" s="187"/>
      <c r="X567" s="188"/>
      <c r="AT567" s="16" t="s">
        <v>145</v>
      </c>
      <c r="AU567" s="16" t="s">
        <v>81</v>
      </c>
    </row>
    <row r="568" spans="2:65" s="1" customFormat="1" ht="6.95" customHeight="1">
      <c r="B568" s="40"/>
      <c r="C568" s="41"/>
      <c r="D568" s="41"/>
      <c r="E568" s="41"/>
      <c r="F568" s="41"/>
      <c r="G568" s="41"/>
      <c r="H568" s="41"/>
      <c r="I568" s="41"/>
      <c r="J568" s="41"/>
      <c r="K568" s="41"/>
      <c r="L568" s="41"/>
      <c r="M568" s="31"/>
    </row>
  </sheetData>
  <sheetProtection algorithmName="SHA-512" hashValue="XyrtDQGszV3B2MM3LEnNdA3RZSO1RmM21GIgyChnpvj5F4ryaFbzdBbPAA6qm2GgVLoo6qaopTFhsjDgLZSAYw==" saltValue="hezxO7GUhrLnf2IVFi6Q4NWk87iTKsUGP+snp9gqYXf5b7gpaY0Imk4CqZzR5nDJBMTjFonAvEEwpqYhb80xPQ==" spinCount="100000" sheet="1" objects="1" scenarios="1" formatColumns="0" formatRows="0" autoFilter="0"/>
  <autoFilter ref="C93:L567" xr:uid="{00000000-0009-0000-0000-000005000000}"/>
  <mergeCells count="9">
    <mergeCell ref="E52:H52"/>
    <mergeCell ref="E84:H84"/>
    <mergeCell ref="E86:H86"/>
    <mergeCell ref="M2:Z2"/>
    <mergeCell ref="E7:H7"/>
    <mergeCell ref="E9:H9"/>
    <mergeCell ref="E18:H18"/>
    <mergeCell ref="E27:H27"/>
    <mergeCell ref="E50:H50"/>
  </mergeCells>
  <hyperlinks>
    <hyperlink ref="F99" r:id="rId1" xr:uid="{00000000-0004-0000-0500-000000000000}"/>
    <hyperlink ref="F110" r:id="rId2" xr:uid="{00000000-0004-0000-0500-000001000000}"/>
    <hyperlink ref="F113" r:id="rId3" xr:uid="{00000000-0004-0000-0500-000002000000}"/>
    <hyperlink ref="F118" r:id="rId4" xr:uid="{00000000-0004-0000-0500-000003000000}"/>
    <hyperlink ref="F127" r:id="rId5" xr:uid="{00000000-0004-0000-0500-000004000000}"/>
    <hyperlink ref="F136" r:id="rId6" xr:uid="{00000000-0004-0000-0500-000005000000}"/>
    <hyperlink ref="F143" r:id="rId7" xr:uid="{00000000-0004-0000-0500-000006000000}"/>
    <hyperlink ref="F152" r:id="rId8" xr:uid="{00000000-0004-0000-0500-000007000000}"/>
    <hyperlink ref="F161" r:id="rId9" xr:uid="{00000000-0004-0000-0500-000008000000}"/>
    <hyperlink ref="F168" r:id="rId10" xr:uid="{00000000-0004-0000-0500-000009000000}"/>
    <hyperlink ref="F173" r:id="rId11" xr:uid="{00000000-0004-0000-0500-00000A000000}"/>
    <hyperlink ref="F178" r:id="rId12" xr:uid="{00000000-0004-0000-0500-00000B000000}"/>
    <hyperlink ref="F182" r:id="rId13" xr:uid="{00000000-0004-0000-0500-00000C000000}"/>
    <hyperlink ref="F188" r:id="rId14" xr:uid="{00000000-0004-0000-0500-00000D000000}"/>
    <hyperlink ref="F192" r:id="rId15" xr:uid="{00000000-0004-0000-0500-00000E000000}"/>
    <hyperlink ref="F195" r:id="rId16" xr:uid="{00000000-0004-0000-0500-00000F000000}"/>
    <hyperlink ref="F199" r:id="rId17" xr:uid="{00000000-0004-0000-0500-000010000000}"/>
    <hyperlink ref="F203" r:id="rId18" xr:uid="{00000000-0004-0000-0500-000011000000}"/>
    <hyperlink ref="F207" r:id="rId19" xr:uid="{00000000-0004-0000-0500-000012000000}"/>
    <hyperlink ref="F211" r:id="rId20" xr:uid="{00000000-0004-0000-0500-000013000000}"/>
    <hyperlink ref="F215" r:id="rId21" xr:uid="{00000000-0004-0000-0500-000014000000}"/>
    <hyperlink ref="F218" r:id="rId22" xr:uid="{00000000-0004-0000-0500-000015000000}"/>
    <hyperlink ref="F225" r:id="rId23" xr:uid="{00000000-0004-0000-0500-000016000000}"/>
    <hyperlink ref="F232" r:id="rId24" xr:uid="{00000000-0004-0000-0500-000017000000}"/>
    <hyperlink ref="F238" r:id="rId25" xr:uid="{00000000-0004-0000-0500-000018000000}"/>
    <hyperlink ref="F245" r:id="rId26" xr:uid="{00000000-0004-0000-0500-000019000000}"/>
    <hyperlink ref="F250" r:id="rId27" xr:uid="{00000000-0004-0000-0500-00001A000000}"/>
    <hyperlink ref="F254" r:id="rId28" xr:uid="{00000000-0004-0000-0500-00001B000000}"/>
    <hyperlink ref="F257" r:id="rId29" xr:uid="{00000000-0004-0000-0500-00001C000000}"/>
    <hyperlink ref="F262" r:id="rId30" xr:uid="{00000000-0004-0000-0500-00001D000000}"/>
    <hyperlink ref="F270" r:id="rId31" xr:uid="{00000000-0004-0000-0500-00001E000000}"/>
    <hyperlink ref="F277" r:id="rId32" xr:uid="{00000000-0004-0000-0500-00001F000000}"/>
    <hyperlink ref="F280" r:id="rId33" xr:uid="{00000000-0004-0000-0500-000020000000}"/>
    <hyperlink ref="F285" r:id="rId34" xr:uid="{00000000-0004-0000-0500-000021000000}"/>
    <hyperlink ref="F290" r:id="rId35" xr:uid="{00000000-0004-0000-0500-000022000000}"/>
    <hyperlink ref="F299" r:id="rId36" xr:uid="{00000000-0004-0000-0500-000023000000}"/>
    <hyperlink ref="F305" r:id="rId37" xr:uid="{00000000-0004-0000-0500-000024000000}"/>
    <hyperlink ref="F312" r:id="rId38" xr:uid="{00000000-0004-0000-0500-000025000000}"/>
    <hyperlink ref="F318" r:id="rId39" xr:uid="{00000000-0004-0000-0500-000026000000}"/>
    <hyperlink ref="F322" r:id="rId40" xr:uid="{00000000-0004-0000-0500-000027000000}"/>
    <hyperlink ref="F326" r:id="rId41" xr:uid="{00000000-0004-0000-0500-000028000000}"/>
    <hyperlink ref="F329" r:id="rId42" xr:uid="{00000000-0004-0000-0500-000029000000}"/>
    <hyperlink ref="F334" r:id="rId43" xr:uid="{00000000-0004-0000-0500-00002A000000}"/>
    <hyperlink ref="F341" r:id="rId44" xr:uid="{00000000-0004-0000-0500-00002B000000}"/>
    <hyperlink ref="F344" r:id="rId45" xr:uid="{00000000-0004-0000-0500-00002C000000}"/>
    <hyperlink ref="F348" r:id="rId46" xr:uid="{00000000-0004-0000-0500-00002D000000}"/>
    <hyperlink ref="F353" r:id="rId47" xr:uid="{00000000-0004-0000-0500-00002E000000}"/>
    <hyperlink ref="F357" r:id="rId48" xr:uid="{00000000-0004-0000-0500-00002F000000}"/>
    <hyperlink ref="F366" r:id="rId49" xr:uid="{00000000-0004-0000-0500-000030000000}"/>
    <hyperlink ref="F375" r:id="rId50" xr:uid="{00000000-0004-0000-0500-000031000000}"/>
    <hyperlink ref="F383" r:id="rId51" xr:uid="{00000000-0004-0000-0500-000032000000}"/>
    <hyperlink ref="F387" r:id="rId52" xr:uid="{00000000-0004-0000-0500-000033000000}"/>
    <hyperlink ref="F394" r:id="rId53" xr:uid="{00000000-0004-0000-0500-000034000000}"/>
    <hyperlink ref="F400" r:id="rId54" xr:uid="{00000000-0004-0000-0500-000035000000}"/>
    <hyperlink ref="F405" r:id="rId55" xr:uid="{00000000-0004-0000-0500-000036000000}"/>
    <hyperlink ref="F409" r:id="rId56" xr:uid="{00000000-0004-0000-0500-000037000000}"/>
    <hyperlink ref="F413" r:id="rId57" xr:uid="{00000000-0004-0000-0500-000038000000}"/>
    <hyperlink ref="F418" r:id="rId58" xr:uid="{00000000-0004-0000-0500-000039000000}"/>
    <hyperlink ref="F425" r:id="rId59" xr:uid="{00000000-0004-0000-0500-00003A000000}"/>
    <hyperlink ref="F436" r:id="rId60" xr:uid="{00000000-0004-0000-0500-00003B000000}"/>
    <hyperlink ref="F444" r:id="rId61" xr:uid="{00000000-0004-0000-0500-00003C000000}"/>
    <hyperlink ref="F451" r:id="rId62" xr:uid="{00000000-0004-0000-0500-00003D000000}"/>
    <hyperlink ref="F458" r:id="rId63" xr:uid="{00000000-0004-0000-0500-00003E000000}"/>
    <hyperlink ref="F470" r:id="rId64" xr:uid="{00000000-0004-0000-0500-00003F000000}"/>
    <hyperlink ref="F478" r:id="rId65" xr:uid="{00000000-0004-0000-0500-000040000000}"/>
    <hyperlink ref="F486" r:id="rId66" xr:uid="{00000000-0004-0000-0500-000041000000}"/>
    <hyperlink ref="F493" r:id="rId67" xr:uid="{00000000-0004-0000-0500-000042000000}"/>
    <hyperlink ref="F497" r:id="rId68" xr:uid="{00000000-0004-0000-0500-000043000000}"/>
    <hyperlink ref="F500" r:id="rId69" xr:uid="{00000000-0004-0000-0500-000044000000}"/>
    <hyperlink ref="F506" r:id="rId70" xr:uid="{00000000-0004-0000-0500-000045000000}"/>
    <hyperlink ref="F511" r:id="rId71" xr:uid="{00000000-0004-0000-0500-000046000000}"/>
    <hyperlink ref="F526" r:id="rId72" xr:uid="{00000000-0004-0000-0500-000047000000}"/>
    <hyperlink ref="F533" r:id="rId73" xr:uid="{00000000-0004-0000-0500-000048000000}"/>
    <hyperlink ref="F539" r:id="rId74" xr:uid="{00000000-0004-0000-0500-000049000000}"/>
    <hyperlink ref="F543" r:id="rId75" xr:uid="{00000000-0004-0000-0500-00004A000000}"/>
    <hyperlink ref="F547" r:id="rId76" xr:uid="{00000000-0004-0000-0500-00004B000000}"/>
    <hyperlink ref="F552" r:id="rId77" xr:uid="{00000000-0004-0000-0500-00004C000000}"/>
    <hyperlink ref="F558" r:id="rId78" xr:uid="{00000000-0004-0000-0500-00004D000000}"/>
    <hyperlink ref="F563" r:id="rId79" xr:uid="{00000000-0004-0000-0500-00004E000000}"/>
    <hyperlink ref="F567" r:id="rId80" xr:uid="{00000000-0004-0000-0500-00004F000000}"/>
  </hyperlinks>
  <pageMargins left="0.39374999999999999" right="0.39374999999999999" top="0.39374999999999999" bottom="0.39374999999999999" header="0" footer="0"/>
  <pageSetup paperSize="9" scale="78" fitToHeight="100" orientation="landscape" blackAndWhite="1" r:id="rId81"/>
  <headerFooter>
    <oddFooter>&amp;CStrana &amp;P z &amp;N</oddFooter>
  </headerFooter>
  <drawing r:id="rId8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B1:H15"/>
  <sheetViews>
    <sheetView showGridLines="0" workbookViewId="0"/>
  </sheetViews>
  <sheetFormatPr defaultRowHeight="15"/>
  <cols>
    <col min="1" max="1" width="8.33203125" customWidth="1"/>
    <col min="2" max="2" width="1.6640625" customWidth="1"/>
    <col min="3" max="3" width="25" customWidth="1"/>
    <col min="4" max="4" width="130.83203125" customWidth="1"/>
    <col min="5" max="5" width="13.33203125" customWidth="1"/>
    <col min="6" max="6" width="20" customWidth="1"/>
    <col min="7" max="7" width="1.6640625" customWidth="1"/>
    <col min="8" max="8" width="8.33203125" customWidth="1"/>
  </cols>
  <sheetData>
    <row r="1" spans="2:8" ht="11.25" customHeight="1"/>
    <row r="2" spans="2:8" ht="36.950000000000003" customHeight="1"/>
    <row r="3" spans="2:8" ht="6.95" customHeight="1">
      <c r="B3" s="17"/>
      <c r="C3" s="18"/>
      <c r="D3" s="18"/>
      <c r="E3" s="18"/>
      <c r="F3" s="18"/>
      <c r="G3" s="18"/>
      <c r="H3" s="19"/>
    </row>
    <row r="4" spans="2:8" ht="24.95" customHeight="1">
      <c r="B4" s="19"/>
      <c r="C4" s="20" t="s">
        <v>1519</v>
      </c>
      <c r="H4" s="19"/>
    </row>
    <row r="5" spans="2:8" ht="12" customHeight="1">
      <c r="B5" s="19"/>
      <c r="C5" s="23" t="s">
        <v>14</v>
      </c>
      <c r="D5" s="220" t="s">
        <v>15</v>
      </c>
      <c r="E5" s="216"/>
      <c r="F5" s="216"/>
      <c r="H5" s="19"/>
    </row>
    <row r="6" spans="2:8" ht="36.950000000000003" customHeight="1">
      <c r="B6" s="19"/>
      <c r="C6" s="25" t="s">
        <v>17</v>
      </c>
      <c r="D6" s="217" t="s">
        <v>18</v>
      </c>
      <c r="E6" s="216"/>
      <c r="F6" s="216"/>
      <c r="H6" s="19"/>
    </row>
    <row r="7" spans="2:8" ht="16.5" customHeight="1">
      <c r="B7" s="19"/>
      <c r="C7" s="26" t="s">
        <v>25</v>
      </c>
      <c r="D7" s="48" t="str">
        <f>'Rekapitulace stavby'!AN8</f>
        <v>10. 10. 2024</v>
      </c>
      <c r="H7" s="19"/>
    </row>
    <row r="8" spans="2:8" s="1" customFormat="1" ht="10.9" customHeight="1">
      <c r="B8" s="31"/>
      <c r="H8" s="31"/>
    </row>
    <row r="9" spans="2:8" s="9" customFormat="1" ht="29.25" customHeight="1">
      <c r="B9" s="103"/>
      <c r="C9" s="104" t="s">
        <v>52</v>
      </c>
      <c r="D9" s="105" t="s">
        <v>53</v>
      </c>
      <c r="E9" s="105" t="s">
        <v>117</v>
      </c>
      <c r="F9" s="106" t="s">
        <v>1520</v>
      </c>
      <c r="H9" s="103"/>
    </row>
    <row r="10" spans="2:8" s="1" customFormat="1" ht="26.45" customHeight="1">
      <c r="B10" s="31"/>
      <c r="C10" s="189" t="s">
        <v>87</v>
      </c>
      <c r="D10" s="189" t="s">
        <v>88</v>
      </c>
      <c r="H10" s="31"/>
    </row>
    <row r="11" spans="2:8" s="1" customFormat="1" ht="16.899999999999999" customHeight="1">
      <c r="B11" s="31"/>
      <c r="C11" s="190" t="s">
        <v>1521</v>
      </c>
      <c r="D11" s="191" t="s">
        <v>1522</v>
      </c>
      <c r="E11" s="192" t="s">
        <v>29</v>
      </c>
      <c r="F11" s="193">
        <v>68.775000000000006</v>
      </c>
      <c r="H11" s="31"/>
    </row>
    <row r="12" spans="2:8" s="1" customFormat="1" ht="26.45" customHeight="1">
      <c r="B12" s="31"/>
      <c r="C12" s="189" t="s">
        <v>90</v>
      </c>
      <c r="D12" s="189" t="s">
        <v>91</v>
      </c>
      <c r="H12" s="31"/>
    </row>
    <row r="13" spans="2:8" s="1" customFormat="1" ht="16.899999999999999" customHeight="1">
      <c r="B13" s="31"/>
      <c r="C13" s="190" t="s">
        <v>1521</v>
      </c>
      <c r="D13" s="191" t="s">
        <v>1522</v>
      </c>
      <c r="E13" s="192" t="s">
        <v>29</v>
      </c>
      <c r="F13" s="193">
        <v>68.775000000000006</v>
      </c>
      <c r="H13" s="31"/>
    </row>
    <row r="14" spans="2:8" s="1" customFormat="1" ht="7.35" customHeight="1">
      <c r="B14" s="40"/>
      <c r="C14" s="41"/>
      <c r="D14" s="41"/>
      <c r="E14" s="41"/>
      <c r="F14" s="41"/>
      <c r="G14" s="41"/>
      <c r="H14" s="31"/>
    </row>
    <row r="15" spans="2:8" s="1" customFormat="1" ht="11.25"/>
  </sheetData>
  <sheetProtection algorithmName="SHA-512" hashValue="u1+RQZ5nX5H3hm4FN9UI+16jekrNy0/A8PDjd11n+3ADAg4BNjIjQdIuaERPSV4vggEkp14hC4nLVJg7Ty9trA==" saltValue="V59RMbJ0YoXKnlewftKBloP+vCJg2hyLm2Iu+MylFN3sA9JlCWhAqufyN6d0raC3VBDnCJJaWhCL9hDka6gIGA==" spinCount="100000" sheet="1" objects="1" scenarios="1" formatColumns="0" formatRows="0"/>
  <mergeCells count="2">
    <mergeCell ref="D5:F5"/>
    <mergeCell ref="D6:F6"/>
  </mergeCells>
  <pageMargins left="0.7" right="0.7" top="0.78740157499999996" bottom="0.78740157499999996" header="0.3" footer="0.3"/>
  <pageSetup paperSize="9" fitToHeight="100" orientation="landscape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7</vt:i4>
      </vt:variant>
      <vt:variant>
        <vt:lpstr>Pojmenované oblasti</vt:lpstr>
      </vt:variant>
      <vt:variant>
        <vt:i4>14</vt:i4>
      </vt:variant>
    </vt:vector>
  </HeadingPairs>
  <TitlesOfParts>
    <vt:vector size="21" baseType="lpstr">
      <vt:lpstr>Rekapitulace stavby</vt:lpstr>
      <vt:lpstr>SO 000 - Všeobecné položky</vt:lpstr>
      <vt:lpstr>SO 001 -  Demolice mostu ...</vt:lpstr>
      <vt:lpstr>SO 101 - Chodník podél si...</vt:lpstr>
      <vt:lpstr>SO 102 - Chodník podél te...</vt:lpstr>
      <vt:lpstr>SO 201 -  Most ev.č. M10</vt:lpstr>
      <vt:lpstr>Seznam figur</vt:lpstr>
      <vt:lpstr>'Rekapitulace stavby'!Názvy_tisku</vt:lpstr>
      <vt:lpstr>'Seznam figur'!Názvy_tisku</vt:lpstr>
      <vt:lpstr>'SO 000 - Všeobecné položky'!Názvy_tisku</vt:lpstr>
      <vt:lpstr>'SO 001 -  Demolice mostu ...'!Názvy_tisku</vt:lpstr>
      <vt:lpstr>'SO 101 - Chodník podél si...'!Názvy_tisku</vt:lpstr>
      <vt:lpstr>'SO 102 - Chodník podél te...'!Názvy_tisku</vt:lpstr>
      <vt:lpstr>'SO 201 -  Most ev.č. M10'!Názvy_tisku</vt:lpstr>
      <vt:lpstr>'Rekapitulace stavby'!Oblast_tisku</vt:lpstr>
      <vt:lpstr>'Seznam figur'!Oblast_tisku</vt:lpstr>
      <vt:lpstr>'SO 000 - Všeobecné položky'!Oblast_tisku</vt:lpstr>
      <vt:lpstr>'SO 001 -  Demolice mostu ...'!Oblast_tisku</vt:lpstr>
      <vt:lpstr>'SO 101 - Chodník podél si...'!Oblast_tisku</vt:lpstr>
      <vt:lpstr>'SO 102 - Chodník podél te...'!Oblast_tisku</vt:lpstr>
      <vt:lpstr>'SO 201 -  Most ev.č. M10'!Oblast_tisku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Mlčák</dc:creator>
  <cp:lastModifiedBy>David Mlčák</cp:lastModifiedBy>
  <cp:lastPrinted>2024-10-18T09:36:46Z</cp:lastPrinted>
  <dcterms:created xsi:type="dcterms:W3CDTF">2024-10-18T06:58:32Z</dcterms:created>
  <dcterms:modified xsi:type="dcterms:W3CDTF">2024-10-18T09:37:39Z</dcterms:modified>
</cp:coreProperties>
</file>